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7200" activeTab="1"/>
  </bookViews>
  <sheets>
    <sheet name="Graph1" sheetId="1" r:id="rId1"/>
    <sheet name="漁獲量" sheetId="2" r:id="rId2"/>
    <sheet name="資源量" sheetId="3" r:id="rId3"/>
    <sheet name="生態情報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<sst xmlns="http://schemas.openxmlformats.org/spreadsheetml/2006/main" count="34" uniqueCount="31">
  <si>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漁獲死亡係数</t>
  </si>
  <si>
    <t>自然死亡係数</t>
  </si>
  <si>
    <t>6+</t>
  </si>
  <si>
    <t>SSB(産卵親魚資源量)</t>
  </si>
  <si>
    <t>年齢</t>
  </si>
  <si>
    <t>成熟率m</t>
  </si>
  <si>
    <t>体重w(g)</t>
  </si>
  <si>
    <t>F90s漁獲死亡係数</t>
  </si>
  <si>
    <t>F70-F80s漁獲死亡係数</t>
  </si>
  <si>
    <t>再生産成功指数α</t>
  </si>
  <si>
    <t>密度効果β</t>
  </si>
  <si>
    <t>自然死亡係数M</t>
  </si>
  <si>
    <t>年</t>
  </si>
  <si>
    <t>漁獲重量</t>
  </si>
  <si>
    <t>漁獲量</t>
  </si>
  <si>
    <t>加入量</t>
  </si>
  <si>
    <t>親魚資源量</t>
  </si>
  <si>
    <t>(千トン)</t>
  </si>
  <si>
    <t>資源重量</t>
  </si>
  <si>
    <t>(万トン)</t>
  </si>
  <si>
    <t>(億尾)</t>
  </si>
  <si>
    <t>(億尾)</t>
  </si>
  <si>
    <t>「F9」キーを押すたびに再計算</t>
  </si>
  <si>
    <t>卓越年級発生回数＝</t>
  </si>
  <si>
    <t>資源尾数</t>
  </si>
  <si>
    <t>何年の再生産成功指数</t>
  </si>
  <si>
    <t>卓越年級発生年は１</t>
  </si>
  <si>
    <t>←漁獲方針(1なら90年代、2なら7-80年代）、１か２のどちらかを入れる</t>
  </si>
  <si>
    <t>←０から100までの数字を入れる。60％とは漁獲死亡係数を6割にすることを意味する</t>
  </si>
  <si>
    <t>←1なら「F9」を押すたびに環境が変わり、２なら同じ条件でF1,G1の値を変えて比べることができる</t>
  </si>
  <si>
    <t>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</si>
</sst>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.0;[Red]\-#,##0.0"/>
  </numFmts>
  <fonts count="13">
    <font>
      <sz val="11"/>
      <name val="ＭＳ Ｐゴシック"/>
      <family val="3"/>
    </font>
    <font>
      <b/>
      <sz val="12"/>
      <name val="Times New Roman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5.5"/>
      <name val="ＭＳ Ｐゴシック"/>
      <family val="3"/>
    </font>
    <font>
      <sz val="15.5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Alignment="1">
      <alignment/>
    </xf>
    <xf numFmtId="179" fontId="3" fillId="0" borderId="0" xfId="16" applyNumberFormat="1" applyFont="1" applyAlignment="1">
      <alignment shrinkToFit="1"/>
    </xf>
    <xf numFmtId="179" fontId="0" fillId="0" borderId="0" xfId="16" applyNumberFormat="1" applyAlignment="1">
      <alignment shrinkToFit="1"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Alignment="1">
      <alignment horizontal="right"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38" fontId="0" fillId="3" borderId="0" xfId="16" applyFill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0" fontId="0" fillId="0" borderId="0" xfId="16" applyNumberFormat="1" applyAlignment="1">
      <alignment/>
    </xf>
    <xf numFmtId="180" fontId="0" fillId="0" borderId="0" xfId="16" applyNumberFormat="1" applyAlignment="1">
      <alignment shrinkToFit="1"/>
    </xf>
    <xf numFmtId="0" fontId="7" fillId="0" borderId="0" xfId="0" applyFont="1" applyAlignment="1">
      <alignment horizontal="left"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9" fontId="7" fillId="5" borderId="11" xfId="15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left"/>
    </xf>
    <xf numFmtId="38" fontId="0" fillId="2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0725"/>
          <c:h val="0.92175"/>
        </c:manualLayout>
      </c:layout>
      <c:lineChart>
        <c:grouping val="standard"/>
        <c:varyColors val="0"/>
        <c:ser>
          <c:idx val="1"/>
          <c:order val="1"/>
          <c:tx>
            <c:strRef>
              <c:f>'漁獲量'!$J$2</c:f>
              <c:strCache>
                <c:ptCount val="1"/>
                <c:pt idx="0">
                  <c:v>親魚資源量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'漁獲量'!$A$3:$A$33</c:f>
              <c:numCach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'漁獲量'!$J$3:$J$33</c:f>
              <c:numCache>
                <c:ptCount val="31"/>
                <c:pt idx="0">
                  <c:v>632.179501982</c:v>
                </c:pt>
                <c:pt idx="1">
                  <c:v>405.0472146223998</c:v>
                </c:pt>
                <c:pt idx="2">
                  <c:v>305.3362989871177</c:v>
                </c:pt>
                <c:pt idx="3">
                  <c:v>996.5680471840888</c:v>
                </c:pt>
                <c:pt idx="4">
                  <c:v>910.2844254336161</c:v>
                </c:pt>
                <c:pt idx="5">
                  <c:v>543.0750248227059</c:v>
                </c:pt>
                <c:pt idx="6">
                  <c:v>625.0380695866413</c:v>
                </c:pt>
                <c:pt idx="7">
                  <c:v>1530.3349078500876</c:v>
                </c:pt>
                <c:pt idx="8">
                  <c:v>1296.190514679586</c:v>
                </c:pt>
                <c:pt idx="9">
                  <c:v>798.1604315432287</c:v>
                </c:pt>
                <c:pt idx="10">
                  <c:v>2915.698954109981</c:v>
                </c:pt>
                <c:pt idx="11">
                  <c:v>2864.408267748145</c:v>
                </c:pt>
                <c:pt idx="12">
                  <c:v>2269.9793224802434</c:v>
                </c:pt>
                <c:pt idx="13">
                  <c:v>2355.5483754688285</c:v>
                </c:pt>
                <c:pt idx="14">
                  <c:v>3231.0132196685386</c:v>
                </c:pt>
                <c:pt idx="15">
                  <c:v>2513.401909882013</c:v>
                </c:pt>
              </c:numCache>
            </c:numRef>
          </c:val>
          <c:smooth val="0"/>
        </c:ser>
        <c:marker val="1"/>
        <c:axId val="30714406"/>
        <c:axId val="7994199"/>
      </c:lineChart>
      <c:lineChart>
        <c:grouping val="standard"/>
        <c:varyColors val="0"/>
        <c:ser>
          <c:idx val="0"/>
          <c:order val="0"/>
          <c:tx>
            <c:strRef>
              <c:f>'漁獲量'!$I$2</c:f>
              <c:strCache>
                <c:ptCount val="1"/>
                <c:pt idx="0">
                  <c:v>漁獲量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'漁獲量'!$A$3:$A$18</c:f>
              <c:numCach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'漁獲量'!$I$3:$I$18</c:f>
              <c:numCache>
                <c:ptCount val="16"/>
                <c:pt idx="0">
                  <c:v>93.68183474713997</c:v>
                </c:pt>
                <c:pt idx="1">
                  <c:v>194.05900555676186</c:v>
                </c:pt>
                <c:pt idx="2">
                  <c:v>369.52853708983656</c:v>
                </c:pt>
                <c:pt idx="3">
                  <c:v>178.7607032971382</c:v>
                </c:pt>
                <c:pt idx="4">
                  <c:v>164.28186414343068</c:v>
                </c:pt>
                <c:pt idx="5">
                  <c:v>345.66698766292416</c:v>
                </c:pt>
                <c:pt idx="6">
                  <c:v>523.9388763104686</c:v>
                </c:pt>
                <c:pt idx="7">
                  <c:v>256.64804775831135</c:v>
                </c:pt>
                <c:pt idx="8">
                  <c:v>553.9895232428287</c:v>
                </c:pt>
                <c:pt idx="9">
                  <c:v>1129.9804130802327</c:v>
                </c:pt>
                <c:pt idx="10">
                  <c:v>671.7035172169437</c:v>
                </c:pt>
                <c:pt idx="11">
                  <c:v>716.1212338075267</c:v>
                </c:pt>
                <c:pt idx="12">
                  <c:v>862.3307600488364</c:v>
                </c:pt>
                <c:pt idx="13">
                  <c:v>965.5305079002055</c:v>
                </c:pt>
                <c:pt idx="14">
                  <c:v>618.1044071892021</c:v>
                </c:pt>
                <c:pt idx="15">
                  <c:v>655.889585109665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'漁獲量'!$A$3:$A$33</c:f>
              <c:numCach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'資源量'!$P$3:$P$33</c:f>
              <c:numCache>
                <c:ptCount val="31"/>
                <c:pt idx="0">
                  <c:v>361.2</c:v>
                </c:pt>
                <c:pt idx="1">
                  <c:v>854.2</c:v>
                </c:pt>
                <c:pt idx="2">
                  <c:v>66.46</c:v>
                </c:pt>
                <c:pt idx="3">
                  <c:v>61.19</c:v>
                </c:pt>
                <c:pt idx="4">
                  <c:v>156.7</c:v>
                </c:pt>
                <c:pt idx="5">
                  <c:v>854.2</c:v>
                </c:pt>
                <c:pt idx="6">
                  <c:v>45.76</c:v>
                </c:pt>
                <c:pt idx="7">
                  <c:v>66.46</c:v>
                </c:pt>
                <c:pt idx="8">
                  <c:v>854.2</c:v>
                </c:pt>
                <c:pt idx="9">
                  <c:v>156.7</c:v>
                </c:pt>
                <c:pt idx="10">
                  <c:v>156.7</c:v>
                </c:pt>
                <c:pt idx="11">
                  <c:v>156.7</c:v>
                </c:pt>
                <c:pt idx="12">
                  <c:v>361.2</c:v>
                </c:pt>
                <c:pt idx="13">
                  <c:v>45.76</c:v>
                </c:pt>
                <c:pt idx="14">
                  <c:v>173.7</c:v>
                </c:pt>
                <c:pt idx="15">
                  <c:v>39.77</c:v>
                </c:pt>
                <c:pt idx="16">
                  <c:v>173.7</c:v>
                </c:pt>
                <c:pt idx="17">
                  <c:v>39.77</c:v>
                </c:pt>
                <c:pt idx="18">
                  <c:v>156.7</c:v>
                </c:pt>
                <c:pt idx="19">
                  <c:v>105</c:v>
                </c:pt>
                <c:pt idx="20">
                  <c:v>854.2</c:v>
                </c:pt>
                <c:pt idx="21">
                  <c:v>39.77</c:v>
                </c:pt>
                <c:pt idx="22">
                  <c:v>105</c:v>
                </c:pt>
                <c:pt idx="23">
                  <c:v>61.19</c:v>
                </c:pt>
                <c:pt idx="24">
                  <c:v>105</c:v>
                </c:pt>
                <c:pt idx="25">
                  <c:v>61.19</c:v>
                </c:pt>
                <c:pt idx="26">
                  <c:v>105</c:v>
                </c:pt>
                <c:pt idx="27">
                  <c:v>105</c:v>
                </c:pt>
                <c:pt idx="28">
                  <c:v>156.7</c:v>
                </c:pt>
                <c:pt idx="29">
                  <c:v>361.2</c:v>
                </c:pt>
                <c:pt idx="30">
                  <c:v>173.7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94199"/>
        <c:crosses val="autoZero"/>
        <c:auto val="1"/>
        <c:lblOffset val="100"/>
        <c:tickLblSkip val="5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資源量（千トン）◆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14406"/>
        <c:crossesAt val="1"/>
        <c:crossBetween val="between"/>
        <c:dispUnits/>
      </c:valAx>
      <c:catAx>
        <c:axId val="4838928"/>
        <c:scaling>
          <c:orientation val="minMax"/>
        </c:scaling>
        <c:axPos val="b"/>
        <c:delete val="1"/>
        <c:majorTickMark val="in"/>
        <c:minorTickMark val="none"/>
        <c:tickLblPos val="nextTo"/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漁獲量●、加入量△（千トン）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9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00390625" defaultRowHeight="13.5"/>
  <cols>
    <col min="1" max="1" width="6.625" style="0" customWidth="1"/>
    <col min="2" max="8" width="5.25390625" style="0" customWidth="1"/>
    <col min="9" max="10" width="6.625" style="0" customWidth="1"/>
    <col min="11" max="11" width="7.375" style="0" customWidth="1"/>
    <col min="12" max="12" width="3.125" style="0" customWidth="1"/>
    <col min="13" max="16384" width="6.625" style="0" customWidth="1"/>
  </cols>
  <sheetData>
    <row r="1" spans="9:11" ht="13.5">
      <c r="I1" t="s">
        <v>17</v>
      </c>
      <c r="J1" t="s">
        <v>17</v>
      </c>
      <c r="K1" t="s">
        <v>21</v>
      </c>
    </row>
    <row r="2" spans="1:12" ht="13.5">
      <c r="A2" t="s">
        <v>13</v>
      </c>
      <c r="B2">
        <v>0</v>
      </c>
      <c r="C2">
        <f aca="true" t="shared" si="0" ref="C2:H2">B2+1</f>
        <v>1</v>
      </c>
      <c r="D2">
        <f t="shared" si="0"/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 s="15" t="s">
        <v>14</v>
      </c>
      <c r="J2" s="15" t="s">
        <v>16</v>
      </c>
      <c r="K2" s="15" t="s">
        <v>15</v>
      </c>
      <c r="L2" s="35" t="s">
        <v>26</v>
      </c>
    </row>
    <row r="3" spans="1:12" ht="13.5">
      <c r="A3">
        <v>1999</v>
      </c>
      <c r="B3" s="30">
        <f>'資源量'!C3*EXP(-'資源量'!$C$35/2)*'資源量'!C$36*'生態情報'!E$4/10000</f>
        <v>14.249644757816762</v>
      </c>
      <c r="C3" s="30">
        <f>'資源量'!D3*EXP(-'資源量'!$C$35/2)*'資源量'!D$36*'生態情報'!F$4/10000</f>
        <v>33.130419167346844</v>
      </c>
      <c r="D3" s="30">
        <f>'資源量'!E3*EXP(-'資源量'!$C$35/2)*'資源量'!E$36*'生態情報'!G$4/10000</f>
        <v>17.108058406119795</v>
      </c>
      <c r="E3" s="30">
        <f>'資源量'!F3*EXP(-'資源量'!$C$35/2)*'資源量'!F$36*'生態情報'!H$4/10000</f>
        <v>23.62679362290723</v>
      </c>
      <c r="F3" s="30">
        <f>'資源量'!G3*EXP(-'資源量'!$C$35/2)*'資源量'!G$36*'生態情報'!I$4/10000</f>
        <v>3.680780627269919</v>
      </c>
      <c r="G3" s="30">
        <f>'資源量'!H3*EXP(-'資源量'!$C$35/2)*'資源量'!H$36*'生態情報'!J$4/10000</f>
        <v>1.5628909702442906</v>
      </c>
      <c r="H3" s="30">
        <f>'資源量'!I3*EXP(-'資源量'!$C$35/2)*'資源量'!I$36*'生態情報'!K$4/10000</f>
        <v>0.32324719543512404</v>
      </c>
      <c r="I3" s="24">
        <f>SUM(B3:H3)</f>
        <v>93.68183474713997</v>
      </c>
      <c r="J3" s="24">
        <f>'資源量'!O3*10</f>
        <v>632.179501982</v>
      </c>
      <c r="K3" s="24">
        <f>'資源量'!C3</f>
        <v>3808.02</v>
      </c>
      <c r="L3" s="35">
        <f>IF('資源量'!P3&gt;200,1,"")</f>
      </c>
    </row>
    <row r="4" spans="1:12" ht="13.5">
      <c r="A4">
        <v>2000</v>
      </c>
      <c r="B4" s="30">
        <f>'資源量'!C4*EXP(-'資源量'!$C$35/2)*'資源量'!C$36*'生態情報'!E$4/10000</f>
        <v>9.807731343372826</v>
      </c>
      <c r="C4" s="30">
        <f>'資源量'!D4*EXP(-'資源量'!$C$35/2)*'資源量'!D$36*'生態情報'!F$4/10000</f>
        <v>38.12137999074466</v>
      </c>
      <c r="D4" s="30">
        <f>'資源量'!E4*EXP(-'資源量'!$C$35/2)*'資源量'!E$36*'生態情報'!G$4/10000</f>
        <v>12.59407993685431</v>
      </c>
      <c r="E4" s="30">
        <f>'資源量'!F4*EXP(-'資源量'!$C$35/2)*'資源量'!F$36*'生態情報'!H$4/10000</f>
        <v>6.086437953946185</v>
      </c>
      <c r="F4" s="30">
        <f>'資源量'!G4*EXP(-'資源量'!$C$35/2)*'資源量'!G$36*'生態情報'!I$4/10000</f>
        <v>9.245862322266813</v>
      </c>
      <c r="G4" s="30">
        <f>'資源量'!H4*EXP(-'資源量'!$C$35/2)*'資源量'!H$36*'生態情報'!J$4/10000</f>
        <v>1.0307008496561179</v>
      </c>
      <c r="H4" s="30">
        <f>'資源量'!I4*EXP(-'資源量'!$C$35/2)*'資源量'!I$36*'生態情報'!K$4/10000</f>
        <v>0.9233053593113815</v>
      </c>
      <c r="I4" s="24">
        <f aca="true" t="shared" si="1" ref="I4:I18">SUM(B4:H4)</f>
        <v>77.8094977561523</v>
      </c>
      <c r="J4" s="24">
        <f>'資源量'!O4*10</f>
        <v>405.0472146223998</v>
      </c>
      <c r="K4" s="24">
        <f>'資源量'!C4</f>
        <v>2620.980224065095</v>
      </c>
      <c r="L4" s="35">
        <f>IF('資源量'!P4&gt;200,1,"")</f>
      </c>
    </row>
    <row r="5" spans="1:12" ht="13.5">
      <c r="A5">
        <v>2001</v>
      </c>
      <c r="B5" s="30">
        <f>'資源量'!C5*EXP(-'資源量'!$C$35/2)*'資源量'!C$36*'生態情報'!E$4/10000</f>
        <v>4.45311704104915</v>
      </c>
      <c r="C5" s="30">
        <f>'資源量'!D5*EXP(-'資源量'!$C$35/2)*'資源量'!D$36*'生態情報'!F$4/10000</f>
        <v>26.238145563787107</v>
      </c>
      <c r="D5" s="30">
        <f>'資源量'!E5*EXP(-'資源量'!$C$35/2)*'資源量'!E$36*'生態情報'!G$4/10000</f>
        <v>14.491326067489787</v>
      </c>
      <c r="E5" s="30">
        <f>'資源量'!F5*EXP(-'資源量'!$C$35/2)*'資源量'!F$36*'生態情報'!H$4/10000</f>
        <v>4.480525159727204</v>
      </c>
      <c r="F5" s="30">
        <f>'資源量'!G5*EXP(-'資源量'!$C$35/2)*'資源量'!G$36*'生態情報'!I$4/10000</f>
        <v>2.3818029756117745</v>
      </c>
      <c r="G5" s="30">
        <f>'資源量'!H5*EXP(-'資源量'!$C$35/2)*'資源量'!H$36*'生態情報'!J$4/10000</f>
        <v>2.5890481167936925</v>
      </c>
      <c r="H5" s="30">
        <f>'資源量'!I5*EXP(-'資源量'!$C$35/2)*'資源量'!I$36*'生態情報'!K$4/10000</f>
        <v>0.9094044085399917</v>
      </c>
      <c r="I5" s="24">
        <f t="shared" si="1"/>
        <v>55.543369332998715</v>
      </c>
      <c r="J5" s="24">
        <f>'資源量'!O5*10</f>
        <v>305.3362989871177</v>
      </c>
      <c r="K5" s="24">
        <f>'資源量'!C5</f>
        <v>1190.0337898145685</v>
      </c>
      <c r="L5" s="35">
        <f>IF('資源量'!P5&gt;200,1,"")</f>
      </c>
    </row>
    <row r="6" spans="1:12" ht="13.5">
      <c r="A6">
        <v>2002</v>
      </c>
      <c r="B6" s="30">
        <f>'資源量'!C6*EXP(-'資源量'!$C$35/2)*'資源量'!C$36*'生態情報'!E$4/10000</f>
        <v>5.5518351830391435</v>
      </c>
      <c r="C6" s="30">
        <f>'資源量'!D6*EXP(-'資源量'!$C$35/2)*'資源量'!D$36*'生態情報'!F$4/10000</f>
        <v>11.9132069430694</v>
      </c>
      <c r="D6" s="30">
        <f>'資源量'!E6*EXP(-'資源量'!$C$35/2)*'資源量'!E$36*'生態情報'!G$4/10000</f>
        <v>9.97407551519418</v>
      </c>
      <c r="E6" s="30">
        <f>'資源量'!F6*EXP(-'資源量'!$C$35/2)*'資源量'!F$36*'生態情報'!H$4/10000</f>
        <v>5.155497771075469</v>
      </c>
      <c r="F6" s="30">
        <f>'資源量'!G6*EXP(-'資源量'!$C$35/2)*'資源量'!G$36*'生態情報'!I$4/10000</f>
        <v>1.7533618577057193</v>
      </c>
      <c r="G6" s="30">
        <f>'資源量'!H6*EXP(-'資源量'!$C$35/2)*'資源量'!H$36*'生態情報'!J$4/10000</f>
        <v>0.6669580720156572</v>
      </c>
      <c r="H6" s="30">
        <f>'資源量'!I6*EXP(-'資源量'!$C$35/2)*'資源量'!I$36*'生態情報'!K$4/10000</f>
        <v>1.687754853589859</v>
      </c>
      <c r="I6" s="24">
        <f t="shared" si="1"/>
        <v>36.70269019568943</v>
      </c>
      <c r="J6" s="24">
        <f>'資源量'!O6*10</f>
        <v>246.46077430963342</v>
      </c>
      <c r="K6" s="24">
        <f>'資源量'!C6</f>
        <v>1483.650980289833</v>
      </c>
      <c r="L6" s="35">
        <f>IF('資源量'!P6&gt;200,1,"")</f>
      </c>
    </row>
    <row r="7" spans="1:12" ht="13.5">
      <c r="A7">
        <v>2003</v>
      </c>
      <c r="B7" s="30">
        <f>'資源量'!C7*EXP(-'資源量'!$C$35/2)*'資源量'!C$36*'生態情報'!E$4/10000</f>
        <v>2.46466268699151</v>
      </c>
      <c r="C7" s="30">
        <f>'資源量'!D7*EXP(-'資源量'!$C$35/2)*'資源量'!D$36*'生態情報'!F$4/10000</f>
        <v>14.852554028936176</v>
      </c>
      <c r="D7" s="30">
        <f>'資源量'!E7*EXP(-'資源量'!$C$35/2)*'資源量'!E$36*'生態情報'!G$4/10000</f>
        <v>4.528644198174779</v>
      </c>
      <c r="E7" s="30">
        <f>'資源量'!F7*EXP(-'資源量'!$C$35/2)*'資源量'!F$36*'生態情報'!H$4/10000</f>
        <v>3.548420886234968</v>
      </c>
      <c r="F7" s="30">
        <f>'資源量'!G7*EXP(-'資源量'!$C$35/2)*'資源量'!G$36*'生態情報'!I$4/10000</f>
        <v>2.0174985804210825</v>
      </c>
      <c r="G7" s="30">
        <f>'資源量'!H7*EXP(-'資源量'!$C$35/2)*'資源量'!H$36*'生態情報'!J$4/10000</f>
        <v>0.4909805118791691</v>
      </c>
      <c r="H7" s="30">
        <f>'資源量'!I7*EXP(-'資源量'!$C$35/2)*'資源量'!I$36*'生態情報'!K$4/10000</f>
        <v>1.049838170402727</v>
      </c>
      <c r="I7" s="24">
        <f t="shared" si="1"/>
        <v>28.95259906304041</v>
      </c>
      <c r="J7" s="24">
        <f>'資源量'!O7*10</f>
        <v>167.46794996149075</v>
      </c>
      <c r="K7" s="24">
        <f>'資源量'!C7</f>
        <v>658.6469322450248</v>
      </c>
      <c r="L7" s="35">
        <f>IF('資源量'!P7&gt;200,1,"")</f>
      </c>
    </row>
    <row r="8" spans="1:12" ht="13.5">
      <c r="A8">
        <v>2004</v>
      </c>
      <c r="B8" s="30">
        <f>'資源量'!C8*EXP(-'資源量'!$C$35/2)*'資源量'!C$36*'生態情報'!E$4/10000</f>
        <v>7.1080382537087425</v>
      </c>
      <c r="C8" s="30">
        <f>'資源量'!D8*EXP(-'資源量'!$C$35/2)*'資源量'!D$36*'生態情報'!F$4/10000</f>
        <v>6.593591941179626</v>
      </c>
      <c r="D8" s="30">
        <f>'資源量'!E8*EXP(-'資源量'!$C$35/2)*'資源量'!E$36*'生態情報'!G$4/10000</f>
        <v>5.64599716538538</v>
      </c>
      <c r="E8" s="30">
        <f>'資源量'!F8*EXP(-'資源量'!$C$35/2)*'資源量'!F$36*'生態情報'!H$4/10000</f>
        <v>1.6111303383105924</v>
      </c>
      <c r="F8" s="30">
        <f>'資源量'!G8*EXP(-'資源量'!$C$35/2)*'資源量'!G$36*'生態情報'!I$4/10000</f>
        <v>1.3886019194655126</v>
      </c>
      <c r="G8" s="30">
        <f>'資源量'!H8*EXP(-'資源量'!$C$35/2)*'資源量'!H$36*'生態情報'!J$4/10000</f>
        <v>0.5649446983104686</v>
      </c>
      <c r="H8" s="30">
        <f>'資源量'!I8*EXP(-'資源量'!$C$35/2)*'資源量'!I$36*'生態情報'!K$4/10000</f>
        <v>0.6913359280463522</v>
      </c>
      <c r="I8" s="24">
        <f t="shared" si="1"/>
        <v>23.603640244406673</v>
      </c>
      <c r="J8" s="24">
        <f>'資源量'!O8*10</f>
        <v>122.2107289930047</v>
      </c>
      <c r="K8" s="24">
        <f>'資源量'!C8</f>
        <v>1899.5246752407515</v>
      </c>
      <c r="L8" s="35">
        <f>IF('資源量'!P8&gt;200,1,"")</f>
      </c>
    </row>
    <row r="9" spans="1:12" ht="13.5">
      <c r="A9">
        <v>2005</v>
      </c>
      <c r="B9" s="30">
        <f>'資源量'!C9*EXP(-'資源量'!$C$35/2)*'資源量'!C$36*'生態情報'!E$4/10000</f>
        <v>5.106303405014302</v>
      </c>
      <c r="C9" s="30">
        <f>'資源量'!D9*EXP(-'資源量'!$C$35/2)*'資源量'!D$36*'生態情報'!F$4/10000</f>
        <v>19.015788243404327</v>
      </c>
      <c r="D9" s="30">
        <f>'資源量'!E9*EXP(-'資源量'!$C$35/2)*'資源量'!E$36*'生態情報'!G$4/10000</f>
        <v>2.5064646347746358</v>
      </c>
      <c r="E9" s="30">
        <f>'資源量'!F9*EXP(-'資源量'!$C$35/2)*'資源量'!F$36*'生態情報'!H$4/10000</f>
        <v>2.0086447345177203</v>
      </c>
      <c r="F9" s="30">
        <f>'資源量'!G9*EXP(-'資源量'!$C$35/2)*'資源量'!G$36*'生態情報'!I$4/10000</f>
        <v>0.6304828970446619</v>
      </c>
      <c r="G9" s="30">
        <f>'資源量'!H9*EXP(-'資源量'!$C$35/2)*'資源量'!H$36*'生態情報'!J$4/10000</f>
        <v>0.3888395759376682</v>
      </c>
      <c r="H9" s="30">
        <f>'資源量'!I9*EXP(-'資源量'!$C$35/2)*'資源量'!I$36*'生態情報'!K$4/10000</f>
        <v>0.5768535902391911</v>
      </c>
      <c r="I9" s="24">
        <f t="shared" si="1"/>
        <v>30.233377080932506</v>
      </c>
      <c r="J9" s="24">
        <f>'資源量'!O9*10</f>
        <v>87.59276274540193</v>
      </c>
      <c r="K9" s="24">
        <f>'資源量'!C9</f>
        <v>1364.5887896044492</v>
      </c>
      <c r="L9" s="35">
        <f>IF('資源量'!P9&gt;200,1,"")</f>
      </c>
    </row>
    <row r="10" spans="1:12" ht="13.5">
      <c r="A10">
        <v>2006</v>
      </c>
      <c r="B10" s="30">
        <f>'資源量'!C10*EXP(-'資源量'!$C$35/2)*'資源量'!C$36*'生態情報'!E$4/10000</f>
        <v>1.3592960731341774</v>
      </c>
      <c r="C10" s="30">
        <f>'資源量'!D10*EXP(-'資源量'!$C$35/2)*'資源量'!D$36*'生態情報'!F$4/10000</f>
        <v>13.660644581599236</v>
      </c>
      <c r="D10" s="30">
        <f>'資源量'!E10*EXP(-'資源量'!$C$35/2)*'資源量'!E$36*'生態情報'!G$4/10000</f>
        <v>7.22859424114274</v>
      </c>
      <c r="E10" s="30">
        <f>'資源量'!F10*EXP(-'資源量'!$C$35/2)*'資源量'!F$36*'生態情報'!H$4/10000</f>
        <v>0.891710860529861</v>
      </c>
      <c r="F10" s="30">
        <f>'資源量'!G10*EXP(-'資源量'!$C$35/2)*'資源量'!G$36*'生態情報'!I$4/10000</f>
        <v>0.7860420235647622</v>
      </c>
      <c r="G10" s="30">
        <f>'資源量'!H10*EXP(-'資源量'!$C$35/2)*'資源量'!H$36*'生態情報'!J$4/10000</f>
        <v>0.1765493039338173</v>
      </c>
      <c r="H10" s="30">
        <f>'資源量'!I10*EXP(-'資源量'!$C$35/2)*'資源量'!I$36*'生態情報'!K$4/10000</f>
        <v>0.43978472018210196</v>
      </c>
      <c r="I10" s="24">
        <f t="shared" si="1"/>
        <v>24.5426218040867</v>
      </c>
      <c r="J10" s="24">
        <f>'資源量'!O10*10</f>
        <v>91.89954422692183</v>
      </c>
      <c r="K10" s="24">
        <f>'資源量'!C10</f>
        <v>363.25302983970516</v>
      </c>
      <c r="L10" s="35">
        <f>IF('資源量'!P10&gt;200,1,"")</f>
      </c>
    </row>
    <row r="11" spans="1:12" ht="13.5">
      <c r="A11">
        <v>2007</v>
      </c>
      <c r="B11" s="30">
        <f>'資源量'!C11*EXP(-'資源量'!$C$35/2)*'資源量'!C$36*'生態情報'!E$4/10000</f>
        <v>2.199844684607454</v>
      </c>
      <c r="C11" s="30">
        <f>'資源量'!D11*EXP(-'資源量'!$C$35/2)*'資源量'!D$36*'生態情報'!F$4/10000</f>
        <v>3.636458522620341</v>
      </c>
      <c r="D11" s="30">
        <f>'資源量'!E11*EXP(-'資源量'!$C$35/2)*'資源量'!E$36*'生態情報'!G$4/10000</f>
        <v>5.192908939081017</v>
      </c>
      <c r="E11" s="30">
        <f>'資源量'!F11*EXP(-'資源量'!$C$35/2)*'資源量'!F$36*'生態情報'!H$4/10000</f>
        <v>2.5716764169585637</v>
      </c>
      <c r="F11" s="30">
        <f>'資源量'!G11*EXP(-'資源量'!$C$35/2)*'資源量'!G$36*'生態情報'!I$4/10000</f>
        <v>0.3489528024545666</v>
      </c>
      <c r="G11" s="30">
        <f>'資源量'!H11*EXP(-'資源量'!$C$35/2)*'資源量'!H$36*'生態情報'!J$4/10000</f>
        <v>0.2201093364682619</v>
      </c>
      <c r="H11" s="30">
        <f>'資源量'!I11*EXP(-'資源量'!$C$35/2)*'資源量'!I$36*'生態情報'!K$4/10000</f>
        <v>0.2749480363795603</v>
      </c>
      <c r="I11" s="24">
        <f t="shared" si="1"/>
        <v>14.444898738569766</v>
      </c>
      <c r="J11" s="24">
        <f>'資源量'!O11*10</f>
        <v>96.69517387035505</v>
      </c>
      <c r="K11" s="24">
        <f>'資源量'!C11</f>
        <v>587.8779926274004</v>
      </c>
      <c r="L11" s="35">
        <f>IF('資源量'!P11&gt;200,1,"")</f>
      </c>
    </row>
    <row r="12" spans="1:12" ht="13.5">
      <c r="A12">
        <v>2008</v>
      </c>
      <c r="B12" s="30">
        <f>'資源量'!C12*EXP(-'資源量'!$C$35/2)*'資源量'!C$36*'生態情報'!E$4/10000</f>
        <v>3.941601586898021</v>
      </c>
      <c r="C12" s="30">
        <f>'資源量'!D12*EXP(-'資源量'!$C$35/2)*'資源量'!D$36*'生態情報'!F$4/10000</f>
        <v>5.885137248529505</v>
      </c>
      <c r="D12" s="30">
        <f>'資源量'!E12*EXP(-'資源量'!$C$35/2)*'資源量'!E$36*'生態情報'!G$4/10000</f>
        <v>1.382350434191723</v>
      </c>
      <c r="E12" s="30">
        <f>'資源量'!F12*EXP(-'資源量'!$C$35/2)*'資源量'!F$36*'生態情報'!H$4/10000</f>
        <v>1.8474520783084931</v>
      </c>
      <c r="F12" s="30">
        <f>'資源量'!G12*EXP(-'資源量'!$C$35/2)*'資源量'!G$36*'生態情報'!I$4/10000</f>
        <v>1.0063729538639594</v>
      </c>
      <c r="G12" s="30">
        <f>'資源量'!H12*EXP(-'資源量'!$C$35/2)*'資源量'!H$36*'生態情報'!J$4/10000</f>
        <v>0.09771458459521777</v>
      </c>
      <c r="H12" s="30">
        <f>'資源量'!I12*EXP(-'資源量'!$C$35/2)*'資源量'!I$36*'生態情報'!K$4/10000</f>
        <v>0.2271168357184136</v>
      </c>
      <c r="I12" s="24">
        <f t="shared" si="1"/>
        <v>14.387745722105334</v>
      </c>
      <c r="J12" s="24">
        <f>'資源量'!O12*10</f>
        <v>67.5234651686599</v>
      </c>
      <c r="K12" s="24">
        <f>'資源量'!C12</f>
        <v>1053.338376502734</v>
      </c>
      <c r="L12" s="35">
        <f>IF('資源量'!P12&gt;200,1,"")</f>
      </c>
    </row>
    <row r="13" spans="1:12" ht="13.5">
      <c r="A13">
        <v>2009</v>
      </c>
      <c r="B13" s="30">
        <f>'資源量'!C13*EXP(-'資源量'!$C$35/2)*'資源量'!C$36*'生態情報'!E$4/10000</f>
        <v>3.0566445023878277</v>
      </c>
      <c r="C13" s="30">
        <f>'資源量'!D13*EXP(-'資源量'!$C$35/2)*'資源量'!D$36*'生態情報'!F$4/10000</f>
        <v>10.544774583509222</v>
      </c>
      <c r="D13" s="30">
        <f>'資源量'!E13*EXP(-'資源量'!$C$35/2)*'資源量'!E$36*'生態情報'!G$4/10000</f>
        <v>2.237155182762963</v>
      </c>
      <c r="E13" s="30">
        <f>'資源量'!F13*EXP(-'資源量'!$C$35/2)*'資源量'!F$36*'生態情報'!H$4/10000</f>
        <v>0.4917910582599384</v>
      </c>
      <c r="F13" s="30">
        <f>'資源量'!G13*EXP(-'資源量'!$C$35/2)*'資源量'!G$36*'生態情報'!I$4/10000</f>
        <v>0.7229625752715321</v>
      </c>
      <c r="G13" s="30">
        <f>'資源量'!H13*EXP(-'資源量'!$C$35/2)*'資源量'!H$36*'生態情報'!J$4/10000</f>
        <v>0.28180692186153883</v>
      </c>
      <c r="H13" s="30">
        <f>'資源量'!I13*EXP(-'資源量'!$C$35/2)*'資源量'!I$36*'生態情報'!K$4/10000</f>
        <v>0.14528175534901774</v>
      </c>
      <c r="I13" s="24">
        <f t="shared" si="1"/>
        <v>17.48041657940204</v>
      </c>
      <c r="J13" s="24">
        <f>'資源量'!O13*10</f>
        <v>47.17453509882348</v>
      </c>
      <c r="K13" s="24">
        <f>'資源量'!C13</f>
        <v>816.8458649888661</v>
      </c>
      <c r="L13" s="35">
        <f>IF('資源量'!P13&gt;200,1,"")</f>
      </c>
    </row>
    <row r="14" spans="1:12" ht="13.5">
      <c r="A14">
        <v>2010</v>
      </c>
      <c r="B14" s="30">
        <f>'資源量'!C14*EXP(-'資源量'!$C$35/2)*'資源量'!C$36*'生態情報'!E$4/10000</f>
        <v>3.4590317309070575</v>
      </c>
      <c r="C14" s="30">
        <f>'資源量'!D14*EXP(-'資源量'!$C$35/2)*'資源量'!D$36*'生態情報'!F$4/10000</f>
        <v>8.177292034471739</v>
      </c>
      <c r="D14" s="30">
        <f>'資源量'!E14*EXP(-'資源量'!$C$35/2)*'資源量'!E$36*'生態情報'!G$4/10000</f>
        <v>4.008453178633894</v>
      </c>
      <c r="E14" s="30">
        <f>'資源量'!F14*EXP(-'資源量'!$C$35/2)*'資源量'!F$36*'生態情報'!H$4/10000</f>
        <v>0.7959001477552334</v>
      </c>
      <c r="F14" s="30">
        <f>'資源量'!G14*EXP(-'資源量'!$C$35/2)*'資源量'!G$36*'生態情報'!I$4/10000</f>
        <v>0.19245236948210942</v>
      </c>
      <c r="G14" s="30">
        <f>'資源量'!H14*EXP(-'資源量'!$C$35/2)*'資源量'!H$36*'生態情報'!J$4/10000</f>
        <v>0.2024456809735592</v>
      </c>
      <c r="H14" s="30">
        <f>'資源量'!I14*EXP(-'資源量'!$C$35/2)*'資源量'!I$36*'生態情報'!K$4/10000</f>
        <v>0.20329607583598838</v>
      </c>
      <c r="I14" s="24">
        <f t="shared" si="1"/>
        <v>17.03887121805958</v>
      </c>
      <c r="J14" s="24">
        <f>'資源量'!O14*10</f>
        <v>53.40692390792837</v>
      </c>
      <c r="K14" s="24">
        <f>'資源量'!C14</f>
        <v>924.3782729883878</v>
      </c>
      <c r="L14" s="35">
        <f>IF('資源量'!P14&gt;200,1,"")</f>
      </c>
    </row>
    <row r="15" spans="1:12" ht="13.5">
      <c r="A15">
        <v>2011</v>
      </c>
      <c r="B15" s="30">
        <f>'資源量'!C15*EXP(-'資源量'!$C$35/2)*'資源量'!C$36*'生態情報'!E$4/10000</f>
        <v>0.835507203923324</v>
      </c>
      <c r="C15" s="30">
        <f>'資源量'!D15*EXP(-'資源量'!$C$35/2)*'資源量'!D$36*'生態情報'!F$4/10000</f>
        <v>9.253778971690968</v>
      </c>
      <c r="D15" s="30">
        <f>'資源量'!E15*EXP(-'資源量'!$C$35/2)*'資源量'!E$36*'生態情報'!G$4/10000</f>
        <v>3.108486766465092</v>
      </c>
      <c r="E15" s="30">
        <f>'資源量'!F15*EXP(-'資源量'!$C$35/2)*'資源量'!F$36*'生態情報'!H$4/10000</f>
        <v>1.4260648978335455</v>
      </c>
      <c r="F15" s="30">
        <f>'資源量'!G15*EXP(-'資源量'!$C$35/2)*'資源量'!G$36*'生態情報'!I$4/10000</f>
        <v>0.3114592401265162</v>
      </c>
      <c r="G15" s="30">
        <f>'資源量'!H15*EXP(-'資源量'!$C$35/2)*'資源量'!H$36*'生態情報'!J$4/10000</f>
        <v>0.05389096521372152</v>
      </c>
      <c r="H15" s="30">
        <f>'資源量'!I15*EXP(-'資源量'!$C$35/2)*'資源量'!I$36*'生態情報'!K$4/10000</f>
        <v>0.18790727017441003</v>
      </c>
      <c r="I15" s="24">
        <f t="shared" si="1"/>
        <v>15.177095315427579</v>
      </c>
      <c r="J15" s="24">
        <f>'資源量'!O15*10</f>
        <v>56.35373152679671</v>
      </c>
      <c r="K15" s="24">
        <f>'資源量'!C15</f>
        <v>223.27771651561963</v>
      </c>
      <c r="L15" s="35">
        <f>IF('資源量'!P15&gt;200,1,"")</f>
      </c>
    </row>
    <row r="16" spans="1:12" ht="13.5">
      <c r="A16">
        <v>2012</v>
      </c>
      <c r="B16" s="30">
        <f>'資源量'!C16*EXP(-'資源量'!$C$35/2)*'資源量'!C$36*'生態情報'!E$4/10000</f>
        <v>3.6692301198066852</v>
      </c>
      <c r="C16" s="30">
        <f>'資源量'!D16*EXP(-'資源量'!$C$35/2)*'資源量'!D$36*'生態情報'!F$4/10000</f>
        <v>2.235191694045121</v>
      </c>
      <c r="D16" s="30">
        <f>'資源量'!E16*EXP(-'資源量'!$C$35/2)*'資源量'!E$36*'生態情報'!G$4/10000</f>
        <v>3.5176986894968563</v>
      </c>
      <c r="E16" s="30">
        <f>'資源量'!F16*EXP(-'資源量'!$C$35/2)*'資源量'!F$36*'生態情報'!H$4/10000</f>
        <v>1.105888896660814</v>
      </c>
      <c r="F16" s="30">
        <f>'資源量'!G16*EXP(-'資源量'!$C$35/2)*'資源量'!G$36*'生態情報'!I$4/10000</f>
        <v>0.5580613230228081</v>
      </c>
      <c r="G16" s="30">
        <f>'資源量'!H16*EXP(-'資源量'!$C$35/2)*'資源量'!H$36*'生態情報'!J$4/10000</f>
        <v>0.0872155490749131</v>
      </c>
      <c r="H16" s="30">
        <f>'資源量'!I16*EXP(-'資源量'!$C$35/2)*'資源量'!I$36*'生態情報'!K$4/10000</f>
        <v>0.10663567109062251</v>
      </c>
      <c r="I16" s="24">
        <f t="shared" si="1"/>
        <v>11.279921943197818</v>
      </c>
      <c r="J16" s="24">
        <f>'資源量'!O16*10</f>
        <v>56.66464786205581</v>
      </c>
      <c r="K16" s="24">
        <f>'資源量'!C16</f>
        <v>980.5508781656835</v>
      </c>
      <c r="L16" s="35">
        <f>IF('資源量'!P16&gt;200,1,"")</f>
      </c>
    </row>
    <row r="17" spans="1:12" ht="13.5">
      <c r="A17">
        <v>2013</v>
      </c>
      <c r="B17" s="30">
        <f>'資源量'!C17*EXP(-'資源量'!$C$35/2)*'資源量'!C$36*'生態情報'!E$4/10000</f>
        <v>0.9435628669856454</v>
      </c>
      <c r="C17" s="30">
        <f>'資源量'!D17*EXP(-'資源量'!$C$35/2)*'資源量'!D$36*'生態情報'!F$4/10000</f>
        <v>9.816112474937734</v>
      </c>
      <c r="D17" s="30">
        <f>'資源量'!E17*EXP(-'資源量'!$C$35/2)*'資源量'!E$36*'生態情報'!G$4/10000</f>
        <v>0.8496778361543255</v>
      </c>
      <c r="E17" s="30">
        <f>'資源量'!F17*EXP(-'資源量'!$C$35/2)*'資源量'!F$36*'生態情報'!H$4/10000</f>
        <v>1.2514719266238692</v>
      </c>
      <c r="F17" s="30">
        <f>'資源量'!G17*EXP(-'資源量'!$C$35/2)*'資源量'!G$36*'生態情報'!I$4/10000</f>
        <v>0.43276699519379325</v>
      </c>
      <c r="G17" s="30">
        <f>'資源量'!H17*EXP(-'資源量'!$C$35/2)*'資源量'!H$36*'生態情報'!J$4/10000</f>
        <v>0.15626964441682967</v>
      </c>
      <c r="H17" s="30">
        <f>'資源量'!I17*EXP(-'資源量'!$C$35/2)*'資源量'!I$36*'生態情報'!K$4/10000</f>
        <v>0.0890150920176057</v>
      </c>
      <c r="I17" s="24">
        <f t="shared" si="1"/>
        <v>13.538876836329804</v>
      </c>
      <c r="J17" s="24">
        <f>'資源量'!O17*10</f>
        <v>41.32220713121097</v>
      </c>
      <c r="K17" s="24">
        <f>'資源量'!C17</f>
        <v>252.15409435155556</v>
      </c>
      <c r="L17" s="35">
        <f>IF('資源量'!P17&gt;200,1,"")</f>
      </c>
    </row>
    <row r="18" spans="1:12" ht="13.5">
      <c r="A18">
        <v>2014</v>
      </c>
      <c r="B18" s="30">
        <f>'資源量'!C18*EXP(-'資源量'!$C$35/2)*'資源量'!C$36*'生態情報'!E$4/10000</f>
        <v>5.944437999877948</v>
      </c>
      <c r="C18" s="30">
        <f>'資源量'!D18*EXP(-'資源量'!$C$35/2)*'資源量'!D$36*'生態情報'!F$4/10000</f>
        <v>2.5242677420280706</v>
      </c>
      <c r="D18" s="30">
        <f>'資源量'!E18*EXP(-'資源量'!$C$35/2)*'資源量'!E$36*'生態情報'!G$4/10000</f>
        <v>3.7314621512655846</v>
      </c>
      <c r="E18" s="30">
        <f>'資源量'!F18*EXP(-'資源量'!$C$35/2)*'資源量'!F$36*'生態情報'!H$4/10000</f>
        <v>0.30228511662940255</v>
      </c>
      <c r="F18" s="30">
        <f>'資源量'!G18*EXP(-'資源量'!$C$35/2)*'資源量'!G$36*'生態情報'!I$4/10000</f>
        <v>0.4897379356006966</v>
      </c>
      <c r="G18" s="30">
        <f>'資源量'!H18*EXP(-'資源量'!$C$35/2)*'資源量'!H$36*'生態情報'!J$4/10000</f>
        <v>0.12118443200463459</v>
      </c>
      <c r="H18" s="30">
        <f>'資源量'!I18*EXP(-'資源量'!$C$35/2)*'資源量'!I$36*'生態情報'!K$4/10000</f>
        <v>0.11630996253804944</v>
      </c>
      <c r="I18" s="24">
        <f t="shared" si="1"/>
        <v>13.229685339944385</v>
      </c>
      <c r="J18" s="24">
        <f>'資源量'!O18*10</f>
        <v>44.10998210724118</v>
      </c>
      <c r="K18" s="24">
        <f>'資源量'!C18</f>
        <v>1588.5686399219012</v>
      </c>
      <c r="L18" s="35">
        <f>IF('資源量'!P18&gt;200,1,"")</f>
        <v>1</v>
      </c>
    </row>
    <row r="19" spans="1:12" ht="13.5">
      <c r="H19" s="35" t="s">
        <v>30</v>
      </c>
      <c r="I19" s="37">
        <f>AVERAGE(I4:I18)</f>
        <v>26.2643538113562</v>
      </c>
      <c r="K19" s="25" t="s">
        <v>23</v>
      </c>
      <c r="L19" s="36">
        <f>COUNTIF(L3:L18,"&gt;0")</f>
        <v>1</v>
      </c>
    </row>
    <row r="20" spans="1:2" ht="14.25" thickBot="1">
      <c r="B20" s="8" t="s">
        <v>22</v>
      </c>
    </row>
    <row r="21" spans="1:3" ht="13.5">
      <c r="A21" s="8"/>
      <c r="B21" s="32">
        <v>1</v>
      </c>
      <c r="C21" s="8" t="s">
        <v>29</v>
      </c>
    </row>
    <row r="22" spans="1:3" ht="13.5">
      <c r="B22" s="33">
        <v>1</v>
      </c>
      <c r="C22" s="31" t="s">
        <v>27</v>
      </c>
    </row>
    <row r="23" spans="1:3" ht="14.25" thickBot="1">
      <c r="B23" s="34">
        <v>1</v>
      </c>
      <c r="C23" s="8" t="s">
        <v>28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pane xSplit="2" ySplit="2" topLeftCell="C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3" sqref="A33:IV33"/>
    </sheetView>
  </sheetViews>
  <sheetFormatPr defaultColWidth="9.00390625" defaultRowHeight="13.5"/>
  <cols>
    <col min="1" max="1" width="3.625" style="0" customWidth="1"/>
    <col min="2" max="2" width="5.50390625" style="0" customWidth="1"/>
    <col min="3" max="3" width="6.625" style="0" customWidth="1"/>
    <col min="4" max="9" width="5.50390625" style="0" customWidth="1"/>
    <col min="10" max="14" width="0.5" style="0" customWidth="1"/>
    <col min="15" max="15" width="6.50390625" style="0" customWidth="1"/>
    <col min="16" max="16" width="0.5" style="0" customWidth="1"/>
    <col min="17" max="17" width="4.00390625" style="0" customWidth="1"/>
    <col min="18" max="16384" width="5.50390625" style="0" customWidth="1"/>
  </cols>
  <sheetData>
    <row r="1" spans="2:15" ht="13.5">
      <c r="B1" s="27" t="s">
        <v>20</v>
      </c>
      <c r="C1" t="s">
        <v>4</v>
      </c>
      <c r="N1" s="21" t="s">
        <v>18</v>
      </c>
      <c r="O1" t="s">
        <v>19</v>
      </c>
    </row>
    <row r="2" spans="2:17" ht="13.5">
      <c r="B2" s="28" t="s">
        <v>24</v>
      </c>
      <c r="C2" s="23">
        <v>0</v>
      </c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 t="s">
        <v>2</v>
      </c>
      <c r="J2">
        <v>2</v>
      </c>
      <c r="K2">
        <v>3</v>
      </c>
      <c r="L2">
        <v>4</v>
      </c>
      <c r="M2">
        <v>5</v>
      </c>
      <c r="N2" t="s">
        <v>2</v>
      </c>
      <c r="O2" t="s">
        <v>3</v>
      </c>
      <c r="P2" s="22">
        <f>IF(Q2&lt;95,IF(Q2=90,'生態情報'!B$3,IF(Q2=91,'生態情報'!B$4,IF(Q2=92,'生態情報'!B$5,IF(Q2=93,'生態情報'!B$6,'生態情報'!B$7)))),IF(Q2=95,'生態情報'!B$8,IF(Q2=96,'生態情報'!B$9,IF(Q2=97,'生態情報'!B$10,IF(Q2=98,'生態情報'!B$11,'生態情報'!B$11)))))</f>
        <v>39.77</v>
      </c>
      <c r="Q2" t="s">
        <v>25</v>
      </c>
    </row>
    <row r="3" spans="1:17" ht="13.5">
      <c r="A3" t="s">
        <v>12</v>
      </c>
      <c r="B3">
        <v>1999</v>
      </c>
      <c r="C3" s="9">
        <v>3808.02</v>
      </c>
      <c r="D3" s="9">
        <v>1594.86</v>
      </c>
      <c r="E3" s="9">
        <v>620.71</v>
      </c>
      <c r="F3" s="9">
        <v>747.835</v>
      </c>
      <c r="G3" s="9">
        <v>98.1141</v>
      </c>
      <c r="H3" s="9">
        <v>51.0308</v>
      </c>
      <c r="I3" s="9">
        <v>8.87492</v>
      </c>
      <c r="J3">
        <f>'生態情報'!G$3*'生態情報'!G$4*'資源量'!E3/10^4</f>
        <v>10.854976480000001</v>
      </c>
      <c r="K3">
        <f>'生態情報'!H$3*'生態情報'!H$4*'資源量'!F3/10^4</f>
        <v>40.64483225</v>
      </c>
      <c r="L3">
        <f>'生態情報'!I$3*'生態情報'!I$4*'資源量'!G3/10^4</f>
        <v>6.710023298999999</v>
      </c>
      <c r="M3">
        <f>'生態情報'!J$3*'生態情報'!J$4*'資源量'!H3/10^4</f>
        <v>4.149824656</v>
      </c>
      <c r="N3">
        <f>'生態情報'!K$3*'生態情報'!K$4*'資源量'!I3/10^4</f>
        <v>0.8582935132</v>
      </c>
      <c r="O3" s="29">
        <f aca="true" t="shared" si="0" ref="O3:O18">SUM(J3:N3)</f>
        <v>63.2179501982</v>
      </c>
      <c r="P3" s="22">
        <f>IF(Q3&lt;95,IF(Q3=90,'生態情報'!B$3,IF(Q3=91,'生態情報'!B$4,IF(Q3=92,'生態情報'!B$5,IF(Q3=93,'生態情報'!B$6,'生態情報'!B$7)))),IF(Q3=95,'生態情報'!B$8,IF(Q3=96,'生態情報'!B$9,IF(Q3=97,'生態情報'!B$10,IF(Q3=98,'生態情報'!B$11,'生態情報'!B$11)))))</f>
        <v>173.7</v>
      </c>
      <c r="Q3">
        <f ca="1">IF('漁獲量'!B$21=1,INT(RAND()*10)+90,90+MOD(B3-1990,10))</f>
        <v>95</v>
      </c>
    </row>
    <row r="4" spans="2:17" ht="13.5">
      <c r="B4">
        <v>2000</v>
      </c>
      <c r="C4" s="10">
        <f>O4*P4/(1+O4*'生態情報'!E$8)</f>
        <v>2620.980224065095</v>
      </c>
      <c r="D4" s="10">
        <f aca="true" t="shared" si="1" ref="D4:H13">C3*EXP(-$C$35-C$36)</f>
        <v>1835.1190724432927</v>
      </c>
      <c r="E4" s="10">
        <f t="shared" si="1"/>
        <v>456.93504032044274</v>
      </c>
      <c r="F4" s="10">
        <f t="shared" si="1"/>
        <v>192.6478641128992</v>
      </c>
      <c r="G4" s="10">
        <f t="shared" si="1"/>
        <v>246.45572565566405</v>
      </c>
      <c r="H4" s="10">
        <f t="shared" si="1"/>
        <v>33.65397197887072</v>
      </c>
      <c r="I4" s="10">
        <f aca="true" t="shared" si="2" ref="I4:I18">(I3+H3)*EXP(-$C$35-H$36)</f>
        <v>25.34982921794401</v>
      </c>
      <c r="J4">
        <f>'生態情報'!G$3*'生態情報'!G$4*'資源量'!E4/10^4</f>
        <v>7.990879985123902</v>
      </c>
      <c r="K4">
        <f>'生態情報'!H$3*'生態情報'!H$4*'資源量'!F4/10^4</f>
        <v>10.470411414536073</v>
      </c>
      <c r="L4">
        <f>'生態情報'!I$3*'生態情報'!I$4*'資源量'!G4/10^4</f>
        <v>16.855107077590866</v>
      </c>
      <c r="M4">
        <f>'生態情報'!J$3*'生態情報'!J$4*'資源量'!H4/10^4</f>
        <v>2.736741001321767</v>
      </c>
      <c r="N4">
        <f>'生態情報'!K$3*'生態情報'!K$4*'資源量'!I4/10^4</f>
        <v>2.451581983667365</v>
      </c>
      <c r="O4" s="29">
        <f t="shared" si="0"/>
        <v>40.50472146223998</v>
      </c>
      <c r="P4" s="22">
        <f>IF(Q4&lt;95,IF(Q4=90,'生態情報'!B$3,IF(Q4=91,'生態情報'!B$4,IF(Q4=92,'生態情報'!B$5,IF(Q4=93,'生態情報'!B$6,'生態情報'!B$7)))),IF(Q4=95,'生態情報'!B$8,IF(Q4=96,'生態情報'!B$9,IF(Q4=97,'生態情報'!B$10,IF(Q4=98,'生態情報'!B$11,'生態情報'!B$11)))))</f>
        <v>66.46</v>
      </c>
      <c r="Q4">
        <f ca="1">IF('漁獲量'!B$21=1,INT(RAND()*10)+90,90+MOD(B4-1990,10))</f>
        <v>94</v>
      </c>
    </row>
    <row r="5" spans="2:17" ht="13.5">
      <c r="B5">
        <v>2001</v>
      </c>
      <c r="C5" s="10">
        <f>O5*P5/(1+O5*'生態情報'!E$8)</f>
        <v>1190.0337898145685</v>
      </c>
      <c r="D5" s="10">
        <f t="shared" si="1"/>
        <v>1263.0739328256025</v>
      </c>
      <c r="E5" s="10">
        <f t="shared" si="1"/>
        <v>525.770417064626</v>
      </c>
      <c r="F5" s="10">
        <f t="shared" si="1"/>
        <v>141.81753082127688</v>
      </c>
      <c r="G5" s="10">
        <f t="shared" si="1"/>
        <v>63.488829950401275</v>
      </c>
      <c r="H5" s="10">
        <f t="shared" si="1"/>
        <v>84.53641306650083</v>
      </c>
      <c r="I5" s="10">
        <f t="shared" si="2"/>
        <v>24.9681713791066</v>
      </c>
      <c r="J5">
        <f>'生態情報'!G$3*'生態情報'!G$4*'資源量'!E5/10^4</f>
        <v>9.194673053626179</v>
      </c>
      <c r="K5">
        <f>'生態情報'!H$3*'生態情報'!H$4*'資源量'!F5/10^4</f>
        <v>7.707782800136399</v>
      </c>
      <c r="L5">
        <f>'生態情報'!I$3*'生態情報'!I$4*'資源量'!G5/10^4</f>
        <v>4.342001080307943</v>
      </c>
      <c r="M5">
        <f>'生態情報'!J$3*'生態情報'!J$4*'資源量'!H5/10^4</f>
        <v>6.874501110567848</v>
      </c>
      <c r="N5">
        <f>'生態情報'!K$3*'生態情報'!K$4*'資源量'!I5/10^4</f>
        <v>2.4146718540733993</v>
      </c>
      <c r="O5" s="29">
        <f t="shared" si="0"/>
        <v>30.53362989871177</v>
      </c>
      <c r="P5" s="22">
        <f>IF(Q5&lt;95,IF(Q5=90,'生態情報'!B$3,IF(Q5=91,'生態情報'!B$4,IF(Q5=92,'生態情報'!B$5,IF(Q5=93,'生態情報'!B$6,'生態情報'!B$7)))),IF(Q5=95,'生態情報'!B$8,IF(Q5=96,'生態情報'!B$9,IF(Q5=97,'生態情報'!B$10,IF(Q5=98,'生態情報'!B$11,'生態情報'!B$11)))))</f>
        <v>39.77</v>
      </c>
      <c r="Q5">
        <f ca="1">IF('漁獲量'!B$21=1,INT(RAND()*10)+90,90+MOD(B5-1990,10))</f>
        <v>99</v>
      </c>
    </row>
    <row r="6" spans="2:17" ht="13.5">
      <c r="B6">
        <v>2002</v>
      </c>
      <c r="C6" s="10">
        <f>O6*P6/(1+O6*'生態情報'!E$8)</f>
        <v>1483.650980289833</v>
      </c>
      <c r="D6" s="10">
        <f t="shared" si="1"/>
        <v>573.4879818227549</v>
      </c>
      <c r="E6" s="10">
        <f t="shared" si="1"/>
        <v>361.87674054360065</v>
      </c>
      <c r="F6" s="10">
        <f t="shared" si="1"/>
        <v>163.18175615222634</v>
      </c>
      <c r="G6" s="10">
        <f t="shared" si="1"/>
        <v>46.73723811970862</v>
      </c>
      <c r="H6" s="10">
        <f t="shared" si="1"/>
        <v>21.777209433935518</v>
      </c>
      <c r="I6" s="10">
        <f t="shared" si="2"/>
        <v>46.338187977343004</v>
      </c>
      <c r="J6">
        <f>'生態情報'!G$3*'生態情報'!G$4*'資源量'!E6/10^4</f>
        <v>6.328500438626488</v>
      </c>
      <c r="K6">
        <f>'生態情報'!H$3*'生態情報'!H$4*'資源量'!F6/10^4</f>
        <v>8.868928446873502</v>
      </c>
      <c r="L6">
        <f>'生態情報'!I$3*'生態情報'!I$4*'資源量'!G6/10^4</f>
        <v>3.1963597150068725</v>
      </c>
      <c r="M6">
        <f>'生態情報'!J$3*'生態情報'!J$4*'資源量'!H6/10^4</f>
        <v>1.7709226711676365</v>
      </c>
      <c r="N6">
        <f>'生態情報'!K$3*'生態情報'!K$4*'資源量'!I6/10^4</f>
        <v>4.481366159288842</v>
      </c>
      <c r="O6" s="29">
        <f t="shared" si="0"/>
        <v>24.64607743096334</v>
      </c>
      <c r="P6" s="22">
        <f>IF(Q6&lt;95,IF(Q6=90,'生態情報'!B$3,IF(Q6=91,'生態情報'!B$4,IF(Q6=92,'生態情報'!B$5,IF(Q6=93,'生態情報'!B$6,'生態情報'!B$7)))),IF(Q6=95,'生態情報'!B$8,IF(Q6=96,'生態情報'!B$9,IF(Q6=97,'生態情報'!B$10,IF(Q6=98,'生態情報'!B$11,'生態情報'!B$11)))))</f>
        <v>61.19</v>
      </c>
      <c r="Q6">
        <f ca="1">IF('漁獲量'!B$21=1,INT(RAND()*10)+90,90+MOD(B6-1990,10))</f>
        <v>93</v>
      </c>
    </row>
    <row r="7" spans="2:17" ht="13.5">
      <c r="B7">
        <v>2003</v>
      </c>
      <c r="C7" s="10">
        <f>O7*P7/(1+O7*'生態情報'!E$8)</f>
        <v>658.6469322450248</v>
      </c>
      <c r="D7" s="10">
        <f t="shared" si="1"/>
        <v>714.9847455578122</v>
      </c>
      <c r="E7" s="10">
        <f t="shared" si="1"/>
        <v>164.3070577338888</v>
      </c>
      <c r="F7" s="10">
        <f t="shared" si="1"/>
        <v>112.31457707764086</v>
      </c>
      <c r="G7" s="10">
        <f t="shared" si="1"/>
        <v>53.77801002395256</v>
      </c>
      <c r="H7" s="10">
        <f t="shared" si="1"/>
        <v>16.031270755686315</v>
      </c>
      <c r="I7" s="10">
        <f t="shared" si="2"/>
        <v>28.823853406457612</v>
      </c>
      <c r="J7">
        <f>'生態情報'!G$3*'生態情報'!G$4*'資源量'!E7/10^4</f>
        <v>2.873401825650247</v>
      </c>
      <c r="K7">
        <f>'生態情報'!H$3*'生態情報'!H$4*'資源量'!F7/10^4</f>
        <v>6.104297264169781</v>
      </c>
      <c r="L7">
        <f>'生態情報'!I$3*'生態情報'!I$4*'資源量'!G7/10^4</f>
        <v>3.677878105538116</v>
      </c>
      <c r="M7">
        <f>'生態情報'!J$3*'生態情報'!J$4*'資源量'!H7/10^4</f>
        <v>1.3036629378524112</v>
      </c>
      <c r="N7">
        <f>'生態情報'!K$3*'生態情報'!K$4*'資源量'!I7/10^4</f>
        <v>2.787554862938516</v>
      </c>
      <c r="O7" s="29">
        <f t="shared" si="0"/>
        <v>16.746794996149074</v>
      </c>
      <c r="P7" s="22">
        <f>IF(Q7&lt;95,IF(Q7=90,'生態情報'!B$3,IF(Q7=91,'生態情報'!B$4,IF(Q7=92,'生態情報'!B$5,IF(Q7=93,'生態情報'!B$6,'生態情報'!B$7)))),IF(Q7=95,'生態情報'!B$8,IF(Q7=96,'生態情報'!B$9,IF(Q7=97,'生態情報'!B$10,IF(Q7=98,'生態情報'!B$11,'生態情報'!B$11)))))</f>
        <v>39.77</v>
      </c>
      <c r="Q7">
        <f ca="1">IF('漁獲量'!B$21=1,INT(RAND()*10)+90,90+MOD(B7-1990,10))</f>
        <v>99</v>
      </c>
    </row>
    <row r="8" spans="2:17" ht="13.5">
      <c r="B8">
        <v>2004</v>
      </c>
      <c r="C8" s="10">
        <f>O8*P8/(1+O8*'生態情報'!E$8)</f>
        <v>1899.5246752407515</v>
      </c>
      <c r="D8" s="10">
        <f t="shared" si="1"/>
        <v>317.4078779442099</v>
      </c>
      <c r="E8" s="10">
        <f t="shared" si="1"/>
        <v>204.84655928417567</v>
      </c>
      <c r="F8" s="10">
        <f t="shared" si="1"/>
        <v>50.99547893719852</v>
      </c>
      <c r="G8" s="10">
        <f t="shared" si="1"/>
        <v>37.01427533530657</v>
      </c>
      <c r="H8" s="10">
        <f t="shared" si="1"/>
        <v>18.446315488044313</v>
      </c>
      <c r="I8" s="10">
        <f t="shared" si="2"/>
        <v>18.98098774307399</v>
      </c>
      <c r="J8">
        <f>'生態情報'!G$3*'生態情報'!G$4*'資源量'!E8/10^4</f>
        <v>3.582356628761664</v>
      </c>
      <c r="K8">
        <f>'生態情報'!H$3*'生態情報'!H$4*'資源量'!F8/10^4</f>
        <v>2.7716042802367395</v>
      </c>
      <c r="L8">
        <f>'生態情報'!I$3*'生態情報'!I$4*'資源量'!G8/10^4</f>
        <v>2.5314062901816166</v>
      </c>
      <c r="M8">
        <f>'生態情報'!J$3*'生態情報'!J$4*'資源量'!H8/10^4</f>
        <v>1.5000543754877635</v>
      </c>
      <c r="N8">
        <f>'生態情報'!K$3*'生態情報'!K$4*'資源量'!I8/10^4</f>
        <v>1.8356513246326855</v>
      </c>
      <c r="O8" s="29">
        <f t="shared" si="0"/>
        <v>12.22107289930047</v>
      </c>
      <c r="P8" s="22">
        <f>IF(Q8&lt;95,IF(Q8=90,'生態情報'!B$3,IF(Q8=91,'生態情報'!B$4,IF(Q8=92,'生態情報'!B$5,IF(Q8=93,'生態情報'!B$6,'生態情報'!B$7)))),IF(Q8=95,'生態情報'!B$8,IF(Q8=96,'生態情報'!B$9,IF(Q8=97,'生態情報'!B$10,IF(Q8=98,'生態情報'!B$11,'生態情報'!B$11)))))</f>
        <v>156.7</v>
      </c>
      <c r="Q8">
        <f ca="1">IF('漁獲量'!B$21=1,INT(RAND()*10)+90,90+MOD(B8-1990,10))</f>
        <v>91</v>
      </c>
    </row>
    <row r="9" spans="2:17" ht="13.5">
      <c r="B9">
        <v>2005</v>
      </c>
      <c r="C9" s="10">
        <f>O9*P9/(1+O9*'生態情報'!E$8)</f>
        <v>1364.5887896044492</v>
      </c>
      <c r="D9" s="10">
        <f t="shared" si="1"/>
        <v>915.3980178966904</v>
      </c>
      <c r="E9" s="10">
        <f t="shared" si="1"/>
        <v>90.93887959222987</v>
      </c>
      <c r="F9" s="10">
        <f t="shared" si="1"/>
        <v>63.57760003378845</v>
      </c>
      <c r="G9" s="10">
        <f t="shared" si="1"/>
        <v>16.806017058074833</v>
      </c>
      <c r="H9" s="10">
        <f t="shared" si="1"/>
        <v>12.696211706091308</v>
      </c>
      <c r="I9" s="10">
        <f t="shared" si="2"/>
        <v>15.837815570817828</v>
      </c>
      <c r="J9">
        <f>'生態情報'!G$3*'生態情報'!G$4*'資源量'!E9/10^4</f>
        <v>1.590339126308916</v>
      </c>
      <c r="K9">
        <f>'生態情報'!H$3*'生態情報'!H$4*'資源量'!F9/10^4</f>
        <v>3.4554425618364024</v>
      </c>
      <c r="L9">
        <f>'生態情報'!I$3*'生態情報'!I$4*'資源量'!G9/10^4</f>
        <v>1.1493635066017378</v>
      </c>
      <c r="M9">
        <f>'生態情報'!J$3*'生態情報'!J$4*'資源量'!H9/10^4</f>
        <v>1.0324559359393453</v>
      </c>
      <c r="N9">
        <f>'生態情報'!K$3*'生態情報'!K$4*'資源量'!I9/10^4</f>
        <v>1.531675143853792</v>
      </c>
      <c r="O9" s="29">
        <f t="shared" si="0"/>
        <v>8.759276274540193</v>
      </c>
      <c r="P9" s="22">
        <f>IF(Q9&lt;95,IF(Q9=90,'生態情報'!B$3,IF(Q9=91,'生態情報'!B$4,IF(Q9=92,'生態情報'!B$5,IF(Q9=93,'生態情報'!B$6,'生態情報'!B$7)))),IF(Q9=95,'生態情報'!B$8,IF(Q9=96,'生態情報'!B$9,IF(Q9=97,'生態情報'!B$10,IF(Q9=98,'生態情報'!B$11,'生態情報'!B$11)))))</f>
        <v>156.7</v>
      </c>
      <c r="Q9">
        <f ca="1">IF('漁獲量'!B$21=1,INT(RAND()*10)+90,90+MOD(B9-1990,10))</f>
        <v>91</v>
      </c>
    </row>
    <row r="10" spans="2:17" ht="13.5">
      <c r="B10">
        <v>2006</v>
      </c>
      <c r="C10" s="10">
        <f>O10*P10/(1+O10*'生態情報'!E$8)</f>
        <v>363.25302983970516</v>
      </c>
      <c r="D10" s="10">
        <f t="shared" si="1"/>
        <v>657.6076054866918</v>
      </c>
      <c r="E10" s="10">
        <f t="shared" si="1"/>
        <v>262.26592316371193</v>
      </c>
      <c r="F10" s="10">
        <f t="shared" si="1"/>
        <v>28.224421901150624</v>
      </c>
      <c r="G10" s="10">
        <f t="shared" si="1"/>
        <v>20.95256781478923</v>
      </c>
      <c r="H10" s="10">
        <f t="shared" si="1"/>
        <v>5.764606994803742</v>
      </c>
      <c r="I10" s="10">
        <f t="shared" si="2"/>
        <v>12.074518399408312</v>
      </c>
      <c r="J10">
        <f>'生態情報'!G$3*'生態情報'!G$4*'資源量'!E10/10^4</f>
        <v>4.586506464286994</v>
      </c>
      <c r="K10">
        <f>'生態情報'!H$3*'生態情報'!H$4*'資源量'!F10/10^4</f>
        <v>1.5339973303275365</v>
      </c>
      <c r="L10">
        <f>'生態情報'!I$3*'生態情報'!I$4*'資源量'!G10/10^4</f>
        <v>1.4329461128534355</v>
      </c>
      <c r="M10">
        <f>'生態情報'!J$3*'生態情報'!J$4*'資源量'!H10/10^4</f>
        <v>0.4687778408174403</v>
      </c>
      <c r="N10">
        <f>'生態情報'!K$3*'生態情報'!K$4*'資源量'!I10/10^4</f>
        <v>1.167726674406778</v>
      </c>
      <c r="O10" s="29">
        <f t="shared" si="0"/>
        <v>9.189954422692184</v>
      </c>
      <c r="P10" s="22">
        <f>IF(Q10&lt;95,IF(Q10=90,'生態情報'!B$3,IF(Q10=91,'生態情報'!B$4,IF(Q10=92,'生態情報'!B$5,IF(Q10=93,'生態情報'!B$6,'生態情報'!B$7)))),IF(Q10=95,'生態情報'!B$8,IF(Q10=96,'生態情報'!B$9,IF(Q10=97,'生態情報'!B$10,IF(Q10=98,'生態情報'!B$11,'生態情報'!B$11)))))</f>
        <v>39.77</v>
      </c>
      <c r="Q10">
        <f ca="1">IF('漁獲量'!B$21=1,INT(RAND()*10)+90,90+MOD(B10-1990,10))</f>
        <v>98</v>
      </c>
    </row>
    <row r="11" spans="2:17" ht="13.5">
      <c r="B11">
        <v>2007</v>
      </c>
      <c r="C11" s="10">
        <f>O11*P11/(1+O11*'生態情報'!E$8)</f>
        <v>587.8779926274004</v>
      </c>
      <c r="D11" s="10">
        <f t="shared" si="1"/>
        <v>175.05490075725848</v>
      </c>
      <c r="E11" s="10">
        <f t="shared" si="1"/>
        <v>188.40773342368067</v>
      </c>
      <c r="F11" s="10">
        <f t="shared" si="1"/>
        <v>81.39867237048999</v>
      </c>
      <c r="G11" s="10">
        <f t="shared" si="1"/>
        <v>9.301611158691014</v>
      </c>
      <c r="H11" s="10">
        <f t="shared" si="1"/>
        <v>7.186909222265764</v>
      </c>
      <c r="I11" s="10">
        <f t="shared" si="2"/>
        <v>7.548841448542204</v>
      </c>
      <c r="J11">
        <f>'生態情報'!G$3*'生態情報'!G$4*'資源量'!E11/10^4</f>
        <v>3.294874442113328</v>
      </c>
      <c r="K11">
        <f>'生態情報'!H$3*'生態情報'!H$4*'資源量'!F11/10^4</f>
        <v>4.424017843336131</v>
      </c>
      <c r="L11">
        <f>'生態情報'!I$3*'生態情報'!I$4*'資源量'!G11/10^4</f>
        <v>0.6361371871428785</v>
      </c>
      <c r="M11">
        <f>'生態情報'!J$3*'生態情報'!J$4*'資源量'!H11/10^4</f>
        <v>0.584439457954652</v>
      </c>
      <c r="N11">
        <f>'生態情報'!K$3*'生態情報'!K$4*'資源量'!I11/10^4</f>
        <v>0.7300484564885165</v>
      </c>
      <c r="O11" s="29">
        <f t="shared" si="0"/>
        <v>9.669517387035505</v>
      </c>
      <c r="P11" s="22">
        <f>IF(Q11&lt;95,IF(Q11=90,'生態情報'!B$3,IF(Q11=91,'生態情報'!B$4,IF(Q11=92,'生態情報'!B$5,IF(Q11=93,'生態情報'!B$6,'生態情報'!B$7)))),IF(Q11=95,'生態情報'!B$8,IF(Q11=96,'生態情報'!B$9,IF(Q11=97,'生態情報'!B$10,IF(Q11=98,'生態情報'!B$11,'生態情報'!B$11)))))</f>
        <v>61.19</v>
      </c>
      <c r="Q11">
        <f ca="1">IF('漁獲量'!B$21=1,INT(RAND()*10)+90,90+MOD(B11-1990,10))</f>
        <v>93</v>
      </c>
    </row>
    <row r="12" spans="2:17" ht="13.5">
      <c r="B12">
        <v>2008</v>
      </c>
      <c r="C12" s="10">
        <f>O12*P12/(1+O12*'生態情報'!E$8)</f>
        <v>1053.338376502734</v>
      </c>
      <c r="D12" s="10">
        <f t="shared" si="1"/>
        <v>283.30368972332604</v>
      </c>
      <c r="E12" s="10">
        <f t="shared" si="1"/>
        <v>50.154068780839076</v>
      </c>
      <c r="F12" s="10">
        <f t="shared" si="1"/>
        <v>58.475531933470656</v>
      </c>
      <c r="G12" s="10">
        <f t="shared" si="1"/>
        <v>26.825661899318384</v>
      </c>
      <c r="H12" s="10">
        <f t="shared" si="1"/>
        <v>3.1905318531479026</v>
      </c>
      <c r="I12" s="10">
        <f t="shared" si="2"/>
        <v>6.235610938374262</v>
      </c>
      <c r="J12">
        <f>'生態情報'!G$3*'生態情報'!G$4*'資源量'!E12/10^4</f>
        <v>0.8770943548393138</v>
      </c>
      <c r="K12">
        <f>'生態情報'!H$3*'生態情報'!H$4*'資源量'!F12/10^4</f>
        <v>3.17814516058413</v>
      </c>
      <c r="L12">
        <f>'生態情報'!I$3*'生態情報'!I$4*'資源量'!G12/10^4</f>
        <v>1.834607017294384</v>
      </c>
      <c r="M12">
        <f>'生態情報'!J$3*'生態情報'!J$4*'資源量'!H12/10^4</f>
        <v>0.25945405029798746</v>
      </c>
      <c r="N12">
        <f>'生態情報'!K$3*'生態情報'!K$4*'資源量'!I12/10^4</f>
        <v>0.6030459338501749</v>
      </c>
      <c r="O12" s="29">
        <f t="shared" si="0"/>
        <v>6.75234651686599</v>
      </c>
      <c r="P12" s="22">
        <f>IF(Q12&lt;95,IF(Q12=90,'生態情報'!B$3,IF(Q12=91,'生態情報'!B$4,IF(Q12=92,'生態情報'!B$5,IF(Q12=93,'生態情報'!B$6,'生態情報'!B$7)))),IF(Q12=95,'生態情報'!B$8,IF(Q12=96,'生態情報'!B$9,IF(Q12=97,'生態情報'!B$10,IF(Q12=98,'生態情報'!B$11,'生態情報'!B$11)))))</f>
        <v>156.7</v>
      </c>
      <c r="Q12">
        <f ca="1">IF('漁獲量'!B$21=1,INT(RAND()*10)+90,90+MOD(B12-1990,10))</f>
        <v>91</v>
      </c>
    </row>
    <row r="13" spans="2:17" ht="13.5">
      <c r="B13">
        <v>2009</v>
      </c>
      <c r="C13" s="10">
        <f>O13*P13/(1+O13*'生態情報'!E$8)</f>
        <v>816.8458649888661</v>
      </c>
      <c r="D13" s="10">
        <f t="shared" si="1"/>
        <v>507.61323324368595</v>
      </c>
      <c r="E13" s="10">
        <f t="shared" si="1"/>
        <v>81.16786607392385</v>
      </c>
      <c r="F13" s="10">
        <f t="shared" si="1"/>
        <v>15.566164919527777</v>
      </c>
      <c r="G13" s="10">
        <f t="shared" si="1"/>
        <v>19.271135552313634</v>
      </c>
      <c r="H13" s="10">
        <f t="shared" si="1"/>
        <v>9.201430516860684</v>
      </c>
      <c r="I13" s="10">
        <f t="shared" si="2"/>
        <v>3.988786211884956</v>
      </c>
      <c r="J13">
        <f>'生態情報'!G$3*'生態情報'!G$4*'資源量'!E13/10^4</f>
        <v>1.4194636419007802</v>
      </c>
      <c r="K13">
        <f>'生態情報'!H$3*'生態情報'!H$4*'資源量'!F13/10^4</f>
        <v>0.8460210633763346</v>
      </c>
      <c r="L13">
        <f>'生態情報'!I$3*'生態情報'!I$4*'資源量'!G13/10^4</f>
        <v>1.3179529604227294</v>
      </c>
      <c r="M13">
        <f>'生態情報'!J$3*'生態情報'!J$4*'資源量'!H13/10^4</f>
        <v>0.7482603296311109</v>
      </c>
      <c r="N13">
        <f>'生態情報'!K$3*'生態情報'!K$4*'資源量'!I13/10^4</f>
        <v>0.3857555145513941</v>
      </c>
      <c r="O13" s="29">
        <f t="shared" si="0"/>
        <v>4.717453509882349</v>
      </c>
      <c r="P13" s="22">
        <f>IF(Q13&lt;95,IF(Q13=90,'生態情報'!B$3,IF(Q13=91,'生態情報'!B$4,IF(Q13=92,'生態情報'!B$5,IF(Q13=93,'生態情報'!B$6,'生態情報'!B$7)))),IF(Q13=95,'生態情報'!B$8,IF(Q13=96,'生態情報'!B$9,IF(Q13=97,'生態情報'!B$10,IF(Q13=98,'生態情報'!B$11,'生態情報'!B$11)))))</f>
        <v>173.7</v>
      </c>
      <c r="Q13">
        <f ca="1">IF('漁獲量'!B$21=1,INT(RAND()*10)+90,90+MOD(B13-1990,10))</f>
        <v>95</v>
      </c>
    </row>
    <row r="14" spans="2:17" ht="13.5">
      <c r="B14">
        <v>2010</v>
      </c>
      <c r="C14" s="10">
        <f>O14*P14/(1+O14*'生態情報'!E$8)</f>
        <v>924.3782729883878</v>
      </c>
      <c r="D14" s="10">
        <f aca="true" t="shared" si="3" ref="D14:H23">C13*EXP(-$C$35-C$36)</f>
        <v>393.6453658561423</v>
      </c>
      <c r="E14" s="10">
        <f t="shared" si="3"/>
        <v>145.43362627402652</v>
      </c>
      <c r="F14" s="10">
        <f t="shared" si="3"/>
        <v>25.191822322410278</v>
      </c>
      <c r="G14" s="10">
        <f t="shared" si="3"/>
        <v>5.129969138804629</v>
      </c>
      <c r="H14" s="10">
        <f t="shared" si="3"/>
        <v>6.610163634774028</v>
      </c>
      <c r="I14" s="10">
        <f t="shared" si="2"/>
        <v>5.581599577158409</v>
      </c>
      <c r="J14">
        <f>'生態情報'!G$3*'生態情報'!G$4*'資源量'!E14/10^4</f>
        <v>2.543343256280176</v>
      </c>
      <c r="K14">
        <f>'生態情報'!H$3*'生態情報'!H$4*'資源量'!F14/10^4</f>
        <v>1.3691755432229986</v>
      </c>
      <c r="L14">
        <f>'生態情報'!I$3*'生態情報'!I$4*'資源量'!G14/10^4</f>
        <v>0.35083858940284857</v>
      </c>
      <c r="M14">
        <f>'生態情報'!J$3*'生態情報'!J$4*'資源量'!H14/10^4</f>
        <v>0.537538506779824</v>
      </c>
      <c r="N14">
        <f>'生態情報'!K$3*'生態情報'!K$4*'資源量'!I14/10^4</f>
        <v>0.5397964951069897</v>
      </c>
      <c r="O14" s="29">
        <f t="shared" si="0"/>
        <v>5.340692390792837</v>
      </c>
      <c r="P14" s="22">
        <f>IF(Q14&lt;95,IF(Q14=90,'生態情報'!B$3,IF(Q14=91,'生態情報'!B$4,IF(Q14=92,'生態情報'!B$5,IF(Q14=93,'生態情報'!B$6,'生態情報'!B$7)))),IF(Q14=95,'生態情報'!B$8,IF(Q14=96,'生態情報'!B$9,IF(Q14=97,'生態情報'!B$10,IF(Q14=98,'生態情報'!B$11,'生態情報'!B$11)))))</f>
        <v>173.7</v>
      </c>
      <c r="Q14">
        <f ca="1">IF('漁獲量'!B$21=1,INT(RAND()*10)+90,90+MOD(B14-1990,10))</f>
        <v>95</v>
      </c>
    </row>
    <row r="15" spans="2:17" ht="13.5">
      <c r="B15">
        <v>2011</v>
      </c>
      <c r="C15" s="10">
        <f>O15*P15/(1+O15*'生態情報'!E$8)</f>
        <v>223.27771651561963</v>
      </c>
      <c r="D15" s="10">
        <f t="shared" si="3"/>
        <v>445.46619999715944</v>
      </c>
      <c r="E15" s="10">
        <f t="shared" si="3"/>
        <v>112.78128557956926</v>
      </c>
      <c r="F15" s="10">
        <f t="shared" si="3"/>
        <v>45.137789743817294</v>
      </c>
      <c r="G15" s="10">
        <f t="shared" si="3"/>
        <v>8.30219079216429</v>
      </c>
      <c r="H15" s="10">
        <f t="shared" si="3"/>
        <v>1.759623108705095</v>
      </c>
      <c r="I15" s="10">
        <f t="shared" si="2"/>
        <v>5.159091907886254</v>
      </c>
      <c r="J15">
        <f>'生態情報'!G$3*'生態情報'!G$4*'資源量'!E15/10^4</f>
        <v>1.972319122215507</v>
      </c>
      <c r="K15">
        <f>'生態情報'!H$3*'生態情報'!H$4*'資源量'!F15/10^4</f>
        <v>2.45323887257647</v>
      </c>
      <c r="L15">
        <f>'生態情報'!I$3*'生態情報'!I$4*'資源量'!G15/10^4</f>
        <v>0.5677868282761157</v>
      </c>
      <c r="M15">
        <f>'生態情報'!J$3*'生態情報'!J$4*'資源量'!H15/10^4</f>
        <v>0.14309255119989833</v>
      </c>
      <c r="N15">
        <f>'生態情報'!K$3*'生態情報'!K$4*'資源量'!I15/10^4</f>
        <v>0.49893577841167963</v>
      </c>
      <c r="O15" s="29">
        <f t="shared" si="0"/>
        <v>5.635373152679671</v>
      </c>
      <c r="P15" s="22">
        <f>IF(Q15&lt;95,IF(Q15=90,'生態情報'!B$3,IF(Q15=91,'生態情報'!B$4,IF(Q15=92,'生態情報'!B$5,IF(Q15=93,'生態情報'!B$6,'生態情報'!B$7)))),IF(Q15=95,'生態情報'!B$8,IF(Q15=96,'生態情報'!B$9,IF(Q15=97,'生態情報'!B$10,IF(Q15=98,'生態情報'!B$11,'生態情報'!B$11)))))</f>
        <v>39.77</v>
      </c>
      <c r="Q15">
        <f ca="1">IF('漁獲量'!B$21=1,INT(RAND()*10)+90,90+MOD(B15-1990,10))</f>
        <v>99</v>
      </c>
    </row>
    <row r="16" spans="2:17" ht="13.5">
      <c r="B16">
        <v>2012</v>
      </c>
      <c r="C16" s="10">
        <f>O16*P16/(1+O16*'生態情報'!E$8)</f>
        <v>980.5508781656835</v>
      </c>
      <c r="D16" s="10">
        <f t="shared" si="3"/>
        <v>107.59953887568876</v>
      </c>
      <c r="E16" s="10">
        <f t="shared" si="3"/>
        <v>127.62820313826698</v>
      </c>
      <c r="F16" s="10">
        <f t="shared" si="3"/>
        <v>35.003582637320065</v>
      </c>
      <c r="G16" s="10">
        <f t="shared" si="3"/>
        <v>14.875563093202754</v>
      </c>
      <c r="H16" s="10">
        <f t="shared" si="3"/>
        <v>2.8477221549475105</v>
      </c>
      <c r="I16" s="10">
        <f t="shared" si="2"/>
        <v>2.927737853383873</v>
      </c>
      <c r="J16">
        <f>'生態情報'!G$3*'生態情報'!G$4*'資源量'!E16/10^4</f>
        <v>2.231962016482013</v>
      </c>
      <c r="K16">
        <f>'生態情報'!H$3*'生態情報'!H$4*'資源量'!F16/10^4</f>
        <v>1.9024447163383456</v>
      </c>
      <c r="L16">
        <f>'生態情報'!I$3*'生態情報'!I$4*'資源量'!G16/10^4</f>
        <v>1.0173397599441363</v>
      </c>
      <c r="M16">
        <f>'生態情報'!J$3*'生態情報'!J$4*'資源量'!H16/10^4</f>
        <v>0.23157676564033153</v>
      </c>
      <c r="N16">
        <f>'生態情報'!K$3*'生態情報'!K$4*'資源量'!I16/10^4</f>
        <v>0.28314152780075436</v>
      </c>
      <c r="O16" s="29">
        <f t="shared" si="0"/>
        <v>5.666464786205581</v>
      </c>
      <c r="P16" s="22">
        <f>IF(Q16&lt;95,IF(Q16=90,'生態情報'!B$3,IF(Q16=91,'生態情報'!B$4,IF(Q16=92,'生態情報'!B$5,IF(Q16=93,'生態情報'!B$6,'生態情報'!B$7)))),IF(Q16=95,'生態情報'!B$8,IF(Q16=96,'生態情報'!B$9,IF(Q16=97,'生態情報'!B$10,IF(Q16=98,'生態情報'!B$11,'生態情報'!B$11)))))</f>
        <v>173.7</v>
      </c>
      <c r="Q16">
        <f ca="1">IF('漁獲量'!B$21=1,INT(RAND()*10)+90,90+MOD(B16-1990,10))</f>
        <v>95</v>
      </c>
    </row>
    <row r="17" spans="2:17" ht="13.5">
      <c r="B17">
        <v>2013</v>
      </c>
      <c r="C17" s="10">
        <f>O17*P17/(1+O17*'生態情報'!E$8)</f>
        <v>252.15409435155556</v>
      </c>
      <c r="D17" s="10">
        <f t="shared" si="3"/>
        <v>472.53628342888567</v>
      </c>
      <c r="E17" s="10">
        <f t="shared" si="3"/>
        <v>30.827784027829335</v>
      </c>
      <c r="F17" s="10">
        <f t="shared" si="3"/>
        <v>39.611575027233904</v>
      </c>
      <c r="G17" s="10">
        <f t="shared" si="3"/>
        <v>11.535744327864728</v>
      </c>
      <c r="H17" s="10">
        <f t="shared" si="3"/>
        <v>5.102444842367906</v>
      </c>
      <c r="I17" s="10">
        <f t="shared" si="2"/>
        <v>2.4439556834683906</v>
      </c>
      <c r="J17">
        <f>'生態情報'!G$3*'生態情報'!G$4*'資源量'!E17/10^4</f>
        <v>0.5391162870786794</v>
      </c>
      <c r="K17">
        <f>'生態情報'!H$3*'生態情報'!H$4*'資源量'!F17/10^4</f>
        <v>2.1528891027301627</v>
      </c>
      <c r="L17">
        <f>'生態情報'!I$3*'生態情報'!I$4*'資源量'!G17/10^4</f>
        <v>0.7889295545826688</v>
      </c>
      <c r="M17">
        <f>'生態情報'!J$3*'生態情報'!J$4*'資源量'!H17/10^4</f>
        <v>0.4149308145813582</v>
      </c>
      <c r="N17">
        <f>'生態情報'!K$3*'生態情報'!K$4*'資源量'!I17/10^4</f>
        <v>0.23635495414822807</v>
      </c>
      <c r="O17" s="29">
        <f t="shared" si="0"/>
        <v>4.1322207131210975</v>
      </c>
      <c r="P17" s="22">
        <f>IF(Q17&lt;95,IF(Q17=90,'生態情報'!B$3,IF(Q17=91,'生態情報'!B$4,IF(Q17=92,'生態情報'!B$5,IF(Q17=93,'生態情報'!B$6,'生態情報'!B$7)))),IF(Q17=95,'生態情報'!B$8,IF(Q17=96,'生態情報'!B$9,IF(Q17=97,'生態情報'!B$10,IF(Q17=98,'生態情報'!B$11,'生態情報'!B$11)))))</f>
        <v>61.19</v>
      </c>
      <c r="Q17">
        <f ca="1">IF('漁獲量'!B$21=1,INT(RAND()*10)+90,90+MOD(B17-1990,10))</f>
        <v>93</v>
      </c>
    </row>
    <row r="18" spans="2:17" ht="13.5">
      <c r="B18">
        <f>B17+1</f>
        <v>2014</v>
      </c>
      <c r="C18" s="10">
        <f>O18*P18/(1+O18*'生態情報'!E$8)</f>
        <v>1588.5686399219012</v>
      </c>
      <c r="D18" s="10">
        <f t="shared" si="3"/>
        <v>121.51532495606776</v>
      </c>
      <c r="E18" s="10">
        <f t="shared" si="3"/>
        <v>135.3839118928621</v>
      </c>
      <c r="F18" s="10">
        <f t="shared" si="3"/>
        <v>9.567925034710365</v>
      </c>
      <c r="G18" s="10">
        <f t="shared" si="3"/>
        <v>13.05434951252711</v>
      </c>
      <c r="H18" s="10">
        <f t="shared" si="3"/>
        <v>3.956858559222135</v>
      </c>
      <c r="I18" s="10">
        <f t="shared" si="2"/>
        <v>3.1933505605166417</v>
      </c>
      <c r="J18">
        <f>'生態情報'!G$3*'生態情報'!G$4*'資源量'!E18/10^4</f>
        <v>2.3675938511823724</v>
      </c>
      <c r="K18">
        <f>'生態情報'!H$3*'生態情報'!H$4*'資源量'!F18/10^4</f>
        <v>0.5200167256365084</v>
      </c>
      <c r="L18">
        <f>'生態情報'!I$3*'生態情報'!I$4*'資源量'!G18/10^4</f>
        <v>0.892786963161729</v>
      </c>
      <c r="M18">
        <f>'生態情報'!J$3*'生態情報'!J$4*'資源量'!H18/10^4</f>
        <v>0.321771738035944</v>
      </c>
      <c r="N18">
        <f>'生態情報'!K$3*'生態情報'!K$4*'資源量'!I18/10^4</f>
        <v>0.30882893270756445</v>
      </c>
      <c r="O18" s="29">
        <f t="shared" si="0"/>
        <v>4.410998210724118</v>
      </c>
      <c r="P18" s="22">
        <f>IF(Q18&lt;95,IF(Q18=90,'生態情報'!B$3,IF(Q18=91,'生態情報'!B$4,IF(Q18=92,'生態情報'!B$5,IF(Q18=93,'生態情報'!B$6,'生態情報'!B$7)))),IF(Q18=95,'生態情報'!B$8,IF(Q18=96,'生態情報'!B$9,IF(Q18=97,'生態情報'!B$10,IF(Q18=98,'生態情報'!B$11,'生態情報'!B$11)))))</f>
        <v>361.2</v>
      </c>
      <c r="Q18">
        <f ca="1">IF('漁獲量'!B$21=1,INT(RAND()*10)+90,90+MOD(B18-1990,10))</f>
        <v>92</v>
      </c>
    </row>
    <row r="19" spans="2:17" ht="13.5">
      <c r="B19">
        <f aca="true" t="shared" si="4" ref="B19:B29">B18+1</f>
        <v>2015</v>
      </c>
      <c r="C19" s="10">
        <f>O19*P19/(1+O19*'生態情報'!E$8)</f>
        <v>1356.4856994922177</v>
      </c>
      <c r="D19" s="10">
        <f t="shared" si="3"/>
        <v>765.5455089537298</v>
      </c>
      <c r="E19" s="10">
        <f t="shared" si="3"/>
        <v>34.81472349193818</v>
      </c>
      <c r="F19" s="10">
        <f t="shared" si="3"/>
        <v>42.018690630743535</v>
      </c>
      <c r="G19" s="10">
        <f t="shared" si="3"/>
        <v>3.1531954340844406</v>
      </c>
      <c r="H19" s="10">
        <f t="shared" si="3"/>
        <v>4.47775307215754</v>
      </c>
      <c r="I19" s="10">
        <f aca="true" t="shared" si="5" ref="I19:I29">(I18+H18)*EXP(-$C$35-H$36)</f>
        <v>3.0256973801160183</v>
      </c>
      <c r="J19">
        <f>'生態情報'!G$3*'生態情報'!G$4*'資源量'!E19/10^4</f>
        <v>0.608839884427015</v>
      </c>
      <c r="K19">
        <f>'生態情報'!H$3*'生態情報'!H$4*'資源量'!F19/10^4</f>
        <v>2.283715835780911</v>
      </c>
      <c r="L19">
        <f>'生態情報'!I$3*'生態情報'!I$4*'資源量'!G19/10^4</f>
        <v>0.21564703573703486</v>
      </c>
      <c r="M19">
        <f>'生態情報'!J$3*'生態情報'!J$4*'資源量'!H19/10^4</f>
        <v>0.3641308798278512</v>
      </c>
      <c r="N19">
        <f>'生態情報'!K$3*'生態情報'!K$4*'資源量'!I19/10^4</f>
        <v>0.2926151936310202</v>
      </c>
      <c r="O19" s="29">
        <f aca="true" t="shared" si="6" ref="O19:O29">SUM(J19:N19)</f>
        <v>3.7649488294038322</v>
      </c>
      <c r="P19" s="22">
        <f>IF(Q19&lt;95,IF(Q19=90,'生態情報'!B$3,IF(Q19=91,'生態情報'!B$4,IF(Q19=92,'生態情報'!B$5,IF(Q19=93,'生態情報'!B$6,'生態情報'!B$7)))),IF(Q19=95,'生態情報'!B$8,IF(Q19=96,'生態情報'!B$9,IF(Q19=97,'生態情報'!B$10,IF(Q19=98,'生態情報'!B$11,'生態情報'!B$11)))))</f>
        <v>361.2</v>
      </c>
      <c r="Q19">
        <f ca="1">IF('漁獲量'!B$21=1,INT(RAND()*10)+90,90+MOD(B19-1990,10))</f>
        <v>92</v>
      </c>
    </row>
    <row r="20" spans="2:17" ht="13.5">
      <c r="B20">
        <f t="shared" si="4"/>
        <v>2016</v>
      </c>
      <c r="C20" s="10">
        <f>O20*P20/(1+O20*'生態情報'!E$8)</f>
        <v>4905.576656611913</v>
      </c>
      <c r="D20" s="10">
        <f t="shared" si="3"/>
        <v>653.7026535140965</v>
      </c>
      <c r="E20" s="10">
        <f t="shared" si="3"/>
        <v>219.3324605300192</v>
      </c>
      <c r="F20" s="10">
        <f t="shared" si="3"/>
        <v>10.80533924119648</v>
      </c>
      <c r="G20" s="10">
        <f t="shared" si="3"/>
        <v>13.847636030007623</v>
      </c>
      <c r="H20" s="10">
        <f t="shared" si="3"/>
        <v>1.081572890976739</v>
      </c>
      <c r="I20" s="10">
        <f t="shared" si="5"/>
        <v>3.1751757179521327</v>
      </c>
      <c r="J20">
        <f>'生態情報'!G$3*'生態情報'!G$4*'資源量'!E20/10^4</f>
        <v>3.8356860697489754</v>
      </c>
      <c r="K20">
        <f>'生態情報'!H$3*'生態情報'!H$4*'資源量'!F20/10^4</f>
        <v>0.5872701877590287</v>
      </c>
      <c r="L20">
        <f>'生態情報'!I$3*'生態情報'!I$4*'資源量'!G20/10^4</f>
        <v>0.9470398280922212</v>
      </c>
      <c r="M20">
        <f>'生態情報'!J$3*'生態情報'!J$4*'資源量'!H20/10^4</f>
        <v>0.08795350749422842</v>
      </c>
      <c r="N20">
        <f>'生態情報'!K$3*'生態情報'!K$4*'資源量'!I20/10^4</f>
        <v>0.30707124368315075</v>
      </c>
      <c r="O20" s="29">
        <f t="shared" si="6"/>
        <v>5.765020836777605</v>
      </c>
      <c r="P20" s="22">
        <f>IF(Q20&lt;95,IF(Q20=90,'生態情報'!B$3,IF(Q20=91,'生態情報'!B$4,IF(Q20=92,'生態情報'!B$5,IF(Q20=93,'生態情報'!B$6,'生態情報'!B$7)))),IF(Q20=95,'生態情報'!B$8,IF(Q20=96,'生態情報'!B$9,IF(Q20=97,'生態情報'!B$10,IF(Q20=98,'生態情報'!B$11,'生態情報'!B$11)))))</f>
        <v>854.2</v>
      </c>
      <c r="Q20">
        <f ca="1">IF('漁獲量'!B$21=1,INT(RAND()*10)+90,90+MOD(B20-1990,10))</f>
        <v>96</v>
      </c>
    </row>
    <row r="21" spans="2:17" ht="13.5">
      <c r="B21">
        <f t="shared" si="4"/>
        <v>2017</v>
      </c>
      <c r="C21" s="10">
        <f>O21*P21/(1+O21*'生態情報'!E$8)</f>
        <v>307.7745816079362</v>
      </c>
      <c r="D21" s="10">
        <f t="shared" si="3"/>
        <v>2364.041492397919</v>
      </c>
      <c r="E21" s="10">
        <f t="shared" si="3"/>
        <v>187.28894595202345</v>
      </c>
      <c r="F21" s="10">
        <f t="shared" si="3"/>
        <v>68.07354489493478</v>
      </c>
      <c r="G21" s="10">
        <f t="shared" si="3"/>
        <v>3.5609963743936843</v>
      </c>
      <c r="H21" s="10">
        <f t="shared" si="3"/>
        <v>4.74985710440678</v>
      </c>
      <c r="I21" s="10">
        <f t="shared" si="5"/>
        <v>1.8012946052575218</v>
      </c>
      <c r="J21">
        <f>'生態情報'!G$3*'生態情報'!G$4*'資源量'!E21/10^4</f>
        <v>3.2753090868089862</v>
      </c>
      <c r="K21">
        <f>'生態情報'!H$3*'生態情報'!H$4*'資源量'!F21/10^4</f>
        <v>3.6997971650397057</v>
      </c>
      <c r="L21">
        <f>'生態情報'!I$3*'生態情報'!I$4*'資源量'!G21/10^4</f>
        <v>0.24353654204478406</v>
      </c>
      <c r="M21">
        <f>'生態情報'!J$3*'生態情報'!J$4*'資源量'!H21/10^4</f>
        <v>0.38625837973035937</v>
      </c>
      <c r="N21">
        <f>'生態情報'!K$3*'生態情報'!K$4*'資源量'!I21/10^4</f>
        <v>0.17420320127445493</v>
      </c>
      <c r="O21" s="29">
        <f t="shared" si="6"/>
        <v>7.77910437489829</v>
      </c>
      <c r="P21" s="22">
        <f>IF(Q21&lt;95,IF(Q21=90,'生態情報'!B$3,IF(Q21=91,'生態情報'!B$4,IF(Q21=92,'生態情報'!B$5,IF(Q21=93,'生態情報'!B$6,'生態情報'!B$7)))),IF(Q21=95,'生態情報'!B$8,IF(Q21=96,'生態情報'!B$9,IF(Q21=97,'生態情報'!B$10,IF(Q21=98,'生態情報'!B$11,'生態情報'!B$11)))))</f>
        <v>39.77</v>
      </c>
      <c r="Q21">
        <f ca="1">IF('漁獲量'!B$21=1,INT(RAND()*10)+90,90+MOD(B21-1990,10))</f>
        <v>99</v>
      </c>
    </row>
    <row r="22" spans="2:17" ht="13.5">
      <c r="B22">
        <f t="shared" si="4"/>
        <v>2018</v>
      </c>
      <c r="C22" s="10">
        <f>O22*P22/(1+O22*'生態情報'!E$8)</f>
        <v>1022.9042078690194</v>
      </c>
      <c r="D22" s="10">
        <f t="shared" si="3"/>
        <v>148.31933779811513</v>
      </c>
      <c r="E22" s="10">
        <f t="shared" si="3"/>
        <v>677.3092275485263</v>
      </c>
      <c r="F22" s="10">
        <f t="shared" si="3"/>
        <v>58.12829728796626</v>
      </c>
      <c r="G22" s="10">
        <f t="shared" si="3"/>
        <v>22.434246732279952</v>
      </c>
      <c r="H22" s="10">
        <f t="shared" si="3"/>
        <v>1.2214520869141672</v>
      </c>
      <c r="I22" s="10">
        <f t="shared" si="5"/>
        <v>2.772198999041026</v>
      </c>
      <c r="J22">
        <f>'生態情報'!G$3*'生態情報'!G$4*'資源量'!E22/10^4</f>
        <v>11.844783771368629</v>
      </c>
      <c r="K22">
        <f>'生態情報'!H$3*'生態情報'!H$4*'資源量'!F22/10^4</f>
        <v>3.1592729576009666</v>
      </c>
      <c r="L22">
        <f>'生態情報'!I$3*'生態情報'!I$4*'資源量'!G22/10^4</f>
        <v>1.5342781340206257</v>
      </c>
      <c r="M22">
        <f>'生態情報'!J$3*'生態情報'!J$4*'資源量'!H22/10^4</f>
        <v>0.09932848370786009</v>
      </c>
      <c r="N22">
        <f>'生態情報'!K$3*'生態情報'!K$4*'資源量'!I22/10^4</f>
        <v>0.26809936519725763</v>
      </c>
      <c r="O22" s="29">
        <f t="shared" si="6"/>
        <v>16.905762711895342</v>
      </c>
      <c r="P22" s="22">
        <f>IF(Q22&lt;95,IF(Q22=90,'生態情報'!B$3,IF(Q22=91,'生態情報'!B$4,IF(Q22=92,'生態情報'!B$5,IF(Q22=93,'生態情報'!B$6,'生態情報'!B$7)))),IF(Q22=95,'生態情報'!B$8,IF(Q22=96,'生態情報'!B$9,IF(Q22=97,'生態情報'!B$10,IF(Q22=98,'生態情報'!B$11,'生態情報'!B$11)))))</f>
        <v>61.19</v>
      </c>
      <c r="Q22">
        <f ca="1">IF('漁獲量'!B$21=1,INT(RAND()*10)+90,90+MOD(B22-1990,10))</f>
        <v>93</v>
      </c>
    </row>
    <row r="23" spans="2:17" ht="13.5">
      <c r="B23">
        <f t="shared" si="4"/>
        <v>2019</v>
      </c>
      <c r="C23" s="10">
        <f>O23*P23/(1+O23*'生態情報'!E$8)</f>
        <v>562.0628796248575</v>
      </c>
      <c r="D23" s="10">
        <f t="shared" si="3"/>
        <v>492.94673377317764</v>
      </c>
      <c r="E23" s="10">
        <f t="shared" si="3"/>
        <v>42.49420174628689</v>
      </c>
      <c r="F23" s="10">
        <f t="shared" si="3"/>
        <v>210.2143932451245</v>
      </c>
      <c r="G23" s="10">
        <f t="shared" si="3"/>
        <v>19.156701263291893</v>
      </c>
      <c r="H23" s="10">
        <f t="shared" si="3"/>
        <v>7.6951377110448105</v>
      </c>
      <c r="I23" s="10">
        <f t="shared" si="5"/>
        <v>1.6899617095833381</v>
      </c>
      <c r="J23">
        <f>'生態情報'!G$3*'生態情報'!G$4*'資源量'!E23/10^4</f>
        <v>0.7431386001390652</v>
      </c>
      <c r="K23">
        <f>'生態情報'!H$3*'生態情報'!H$4*'資源量'!F23/10^4</f>
        <v>11.425152272872518</v>
      </c>
      <c r="L23">
        <f>'生態情報'!I$3*'生態情報'!I$4*'資源量'!G23/10^4</f>
        <v>1.3101267993965324</v>
      </c>
      <c r="M23">
        <f>'生態情報'!J$3*'生態情報'!J$4*'資源量'!H23/10^4</f>
        <v>0.625768598662164</v>
      </c>
      <c r="N23">
        <f>'生態情報'!K$3*'生態情報'!K$4*'資源量'!I23/10^4</f>
        <v>0.16343619693380462</v>
      </c>
      <c r="O23" s="29">
        <f t="shared" si="6"/>
        <v>14.267622468004086</v>
      </c>
      <c r="P23" s="22">
        <f>IF(Q23&lt;95,IF(Q23=90,'生態情報'!B$3,IF(Q23=91,'生態情報'!B$4,IF(Q23=92,'生態情報'!B$5,IF(Q23=93,'生態情報'!B$6,'生態情報'!B$7)))),IF(Q23=95,'生態情報'!B$8,IF(Q23=96,'生態情報'!B$9,IF(Q23=97,'生態情報'!B$10,IF(Q23=98,'生態情報'!B$11,'生態情報'!B$11)))))</f>
        <v>39.77</v>
      </c>
      <c r="Q23">
        <f ca="1">IF('漁獲量'!B$21=1,INT(RAND()*10)+90,90+MOD(B23-1990,10))</f>
        <v>98</v>
      </c>
    </row>
    <row r="24" spans="2:17" ht="13.5">
      <c r="B24">
        <f t="shared" si="4"/>
        <v>2020</v>
      </c>
      <c r="C24" s="10">
        <f>O24*P24/(1+O24*'生態情報'!E$8)</f>
        <v>3175.328017894393</v>
      </c>
      <c r="D24" s="10">
        <f aca="true" t="shared" si="7" ref="D24:H28">C23*EXP(-$C$35-C$36)</f>
        <v>270.8631546872061</v>
      </c>
      <c r="E24" s="10">
        <f t="shared" si="7"/>
        <v>141.23160382257848</v>
      </c>
      <c r="F24" s="10">
        <f t="shared" si="7"/>
        <v>13.188795417513495</v>
      </c>
      <c r="G24" s="10">
        <f t="shared" si="7"/>
        <v>69.27803704091448</v>
      </c>
      <c r="H24" s="10">
        <f t="shared" si="7"/>
        <v>6.570911698954816</v>
      </c>
      <c r="I24" s="10">
        <f t="shared" si="5"/>
        <v>3.9714182135921043</v>
      </c>
      <c r="J24">
        <f>'生態情報'!G$3*'生態情報'!G$4*'資源量'!E24/10^4</f>
        <v>2.4698582876492523</v>
      </c>
      <c r="K24">
        <f>'生態情報'!H$3*'生態情報'!H$4*'資源量'!F24/10^4</f>
        <v>0.7168110309418585</v>
      </c>
      <c r="L24">
        <f>'生態情報'!I$3*'生態情報'!I$4*'資源量'!G24/10^4</f>
        <v>4.737924953228141</v>
      </c>
      <c r="M24">
        <f>'生態情報'!J$3*'生態情報'!J$4*'資源量'!H24/10^4</f>
        <v>0.5343465393590057</v>
      </c>
      <c r="N24">
        <f>'生態情報'!K$3*'生態情報'!K$4*'資源量'!I24/10^4</f>
        <v>0.3840758554364924</v>
      </c>
      <c r="O24" s="29">
        <f t="shared" si="6"/>
        <v>8.843016666614751</v>
      </c>
      <c r="P24" s="22">
        <f>IF(Q24&lt;95,IF(Q24=90,'生態情報'!B$3,IF(Q24=91,'生態情報'!B$4,IF(Q24=92,'生態情報'!B$5,IF(Q24=93,'生態情報'!B$6,'生態情報'!B$7)))),IF(Q24=95,'生態情報'!B$8,IF(Q24=96,'生態情報'!B$9,IF(Q24=97,'生態情報'!B$10,IF(Q24=98,'生態情報'!B$11,'生態情報'!B$11)))))</f>
        <v>361.2</v>
      </c>
      <c r="Q24">
        <f ca="1">IF('漁獲量'!B$21=1,INT(RAND()*10)+90,90+MOD(B24-1990,10))</f>
        <v>92</v>
      </c>
    </row>
    <row r="25" spans="2:17" ht="13.5">
      <c r="B25">
        <f t="shared" si="4"/>
        <v>2021</v>
      </c>
      <c r="C25" s="10">
        <f>O25*P25/(1+O25*'生態情報'!E$8)</f>
        <v>253.46674717559642</v>
      </c>
      <c r="D25" s="10">
        <f t="shared" si="7"/>
        <v>1530.219118308611</v>
      </c>
      <c r="E25" s="10">
        <f t="shared" si="7"/>
        <v>77.60359311056823</v>
      </c>
      <c r="F25" s="10">
        <f t="shared" si="7"/>
        <v>43.83362088843246</v>
      </c>
      <c r="G25" s="10">
        <f t="shared" si="7"/>
        <v>4.346485715628963</v>
      </c>
      <c r="H25" s="10">
        <f t="shared" si="7"/>
        <v>23.76295677508232</v>
      </c>
      <c r="I25" s="10">
        <f t="shared" si="5"/>
        <v>4.461114278274045</v>
      </c>
      <c r="J25">
        <f>'生態情報'!G$3*'生態情報'!G$4*'資源量'!E25/10^4</f>
        <v>1.3571316363176171</v>
      </c>
      <c r="K25">
        <f>'生態情報'!H$3*'生態情報'!H$4*'資源量'!F25/10^4</f>
        <v>2.3823572952863046</v>
      </c>
      <c r="L25">
        <f>'生態情報'!I$3*'生態情報'!I$4*'資源量'!G25/10^4</f>
        <v>0.29725615809186473</v>
      </c>
      <c r="M25">
        <f>'生態情報'!J$3*'生態情報'!J$4*'資源量'!H25/10^4</f>
        <v>1.9324036449496944</v>
      </c>
      <c r="N25">
        <f>'生態情報'!K$3*'生態情報'!K$4*'資源量'!I25/10^4</f>
        <v>0.43143436185188294</v>
      </c>
      <c r="O25" s="29">
        <f t="shared" si="6"/>
        <v>6.400583096497364</v>
      </c>
      <c r="P25" s="22">
        <f>IF(Q25&lt;95,IF(Q25=90,'生態情報'!B$3,IF(Q25=91,'生態情報'!B$4,IF(Q25=92,'生態情報'!B$5,IF(Q25=93,'生態情報'!B$6,'生態情報'!B$7)))),IF(Q25=95,'生態情報'!B$8,IF(Q25=96,'生態情報'!B$9,IF(Q25=97,'生態情報'!B$10,IF(Q25=98,'生態情報'!B$11,'生態情報'!B$11)))))</f>
        <v>39.77</v>
      </c>
      <c r="Q25">
        <f ca="1">IF('漁獲量'!B$21=1,INT(RAND()*10)+90,90+MOD(B25-1990,10))</f>
        <v>98</v>
      </c>
    </row>
    <row r="26" spans="2:17" ht="13.5">
      <c r="B26">
        <f t="shared" si="4"/>
        <v>2022</v>
      </c>
      <c r="C26" s="10">
        <f>O26*P26/(1+O26*'生態情報'!E$8)</f>
        <v>9529.845895713846</v>
      </c>
      <c r="D26" s="10">
        <f t="shared" si="7"/>
        <v>122.14790415284034</v>
      </c>
      <c r="E26" s="10">
        <f t="shared" si="7"/>
        <v>438.4151176425878</v>
      </c>
      <c r="F26" s="10">
        <f t="shared" si="7"/>
        <v>24.085589824938328</v>
      </c>
      <c r="G26" s="10">
        <f t="shared" si="7"/>
        <v>14.445762560155512</v>
      </c>
      <c r="H26" s="10">
        <f t="shared" si="7"/>
        <v>1.4908816212994767</v>
      </c>
      <c r="I26" s="10">
        <f t="shared" si="5"/>
        <v>11.943356678422376</v>
      </c>
      <c r="J26">
        <f>'生態情報'!G$3*'生態情報'!G$4*'資源量'!E26/10^4</f>
        <v>7.667003577333575</v>
      </c>
      <c r="K26">
        <f>'生態情報'!H$3*'生態情報'!H$4*'資源量'!F26/10^4</f>
        <v>1.309051806985398</v>
      </c>
      <c r="L26">
        <f>'生態情報'!I$3*'生態情報'!I$4*'資源量'!G26/10^4</f>
        <v>0.9879457014890353</v>
      </c>
      <c r="M26">
        <f>'生態情報'!J$3*'生態情報'!J$4*'資源量'!H26/10^4</f>
        <v>0.12123849344407345</v>
      </c>
      <c r="N26">
        <f>'生態情報'!K$3*'生態情報'!K$4*'資源量'!I26/10^4</f>
        <v>1.155042024370228</v>
      </c>
      <c r="O26" s="29">
        <f t="shared" si="6"/>
        <v>11.24028160362231</v>
      </c>
      <c r="P26" s="22">
        <f>IF(Q26&lt;95,IF(Q26=90,'生態情報'!B$3,IF(Q26=91,'生態情報'!B$4,IF(Q26=92,'生態情報'!B$5,IF(Q26=93,'生態情報'!B$6,'生態情報'!B$7)))),IF(Q26=95,'生態情報'!B$8,IF(Q26=96,'生態情報'!B$9,IF(Q26=97,'生態情報'!B$10,IF(Q26=98,'生態情報'!B$11,'生態情報'!B$11)))))</f>
        <v>854.2</v>
      </c>
      <c r="Q26">
        <f ca="1">IF('漁獲量'!B$21=1,INT(RAND()*10)+90,90+MOD(B26-1990,10))</f>
        <v>96</v>
      </c>
    </row>
    <row r="27" spans="2:17" ht="13.5">
      <c r="B27">
        <f t="shared" si="4"/>
        <v>2023</v>
      </c>
      <c r="C27" s="10">
        <f>O27*P27/(1+O27*'生態情報'!E$8)</f>
        <v>1479.7157488174905</v>
      </c>
      <c r="D27" s="10">
        <f t="shared" si="7"/>
        <v>4592.518411318721</v>
      </c>
      <c r="E27" s="10">
        <f t="shared" si="7"/>
        <v>34.99596046620749</v>
      </c>
      <c r="F27" s="10">
        <f t="shared" si="7"/>
        <v>136.06955906727777</v>
      </c>
      <c r="G27" s="10">
        <f t="shared" si="7"/>
        <v>7.937621959589822</v>
      </c>
      <c r="H27" s="10">
        <f t="shared" si="7"/>
        <v>4.955019598741602</v>
      </c>
      <c r="I27" s="10">
        <f t="shared" si="5"/>
        <v>5.684860253263151</v>
      </c>
      <c r="J27">
        <f>'生態情報'!G$3*'生態情報'!G$4*'資源量'!E27/10^4</f>
        <v>0.6120093566330366</v>
      </c>
      <c r="K27">
        <f>'生態情報'!H$3*'生態情報'!H$4*'資源量'!F27/10^4</f>
        <v>7.395380535306547</v>
      </c>
      <c r="L27">
        <f>'生態情報'!I$3*'生態情報'!I$4*'資源量'!G27/10^4</f>
        <v>0.5428539658163478</v>
      </c>
      <c r="M27">
        <f>'生態情報'!J$3*'生態情報'!J$4*'資源量'!H27/10^4</f>
        <v>0.4029421937696671</v>
      </c>
      <c r="N27">
        <f>'生態情報'!K$3*'生態情報'!K$4*'資源量'!I27/10^4</f>
        <v>0.5497828350930793</v>
      </c>
      <c r="O27" s="29">
        <f t="shared" si="6"/>
        <v>9.502968886618676</v>
      </c>
      <c r="P27" s="22">
        <f>IF(Q27&lt;95,IF(Q27=90,'生態情報'!B$3,IF(Q27=91,'生態情報'!B$4,IF(Q27=92,'生態情報'!B$5,IF(Q27=93,'生態情報'!B$6,'生態情報'!B$7)))),IF(Q27=95,'生態情報'!B$8,IF(Q27=96,'生態情報'!B$9,IF(Q27=97,'生態情報'!B$10,IF(Q27=98,'生態情報'!B$11,'生態情報'!B$11)))))</f>
        <v>156.7</v>
      </c>
      <c r="Q27">
        <f ca="1">IF('漁獲量'!B$21=1,INT(RAND()*10)+90,90+MOD(B27-1990,10))</f>
        <v>91</v>
      </c>
    </row>
    <row r="28" spans="2:17" ht="13.5">
      <c r="B28">
        <f t="shared" si="4"/>
        <v>2024</v>
      </c>
      <c r="C28" s="10">
        <f>O28*P28/(1+O28*'生態情報'!E$8)</f>
        <v>1641.983747491873</v>
      </c>
      <c r="D28" s="10">
        <f t="shared" si="7"/>
        <v>713.0883221332045</v>
      </c>
      <c r="E28" s="10">
        <f t="shared" si="7"/>
        <v>1315.778554511553</v>
      </c>
      <c r="F28" s="10">
        <f t="shared" si="7"/>
        <v>10.861589206544657</v>
      </c>
      <c r="G28" s="10">
        <f t="shared" si="7"/>
        <v>44.84294252017114</v>
      </c>
      <c r="H28" s="10">
        <f t="shared" si="7"/>
        <v>2.7226719401890738</v>
      </c>
      <c r="I28" s="10">
        <f t="shared" si="5"/>
        <v>4.502393713784992</v>
      </c>
      <c r="J28">
        <f>'生態情報'!G$3*'生態情報'!G$4*'資源量'!E28/10^4</f>
        <v>23.01033536129804</v>
      </c>
      <c r="K28">
        <f>'生態情報'!H$3*'生態情報'!H$4*'資源量'!F28/10^4</f>
        <v>0.5903273733757022</v>
      </c>
      <c r="L28">
        <f>'生態情報'!I$3*'生態情報'!I$4*'資源量'!G28/10^4</f>
        <v>3.066808838954504</v>
      </c>
      <c r="M28">
        <f>'生態情報'!J$3*'生態情報'!J$4*'資源量'!H28/10^4</f>
        <v>0.2214076821761755</v>
      </c>
      <c r="N28">
        <f>'生態情報'!K$3*'生態情報'!K$4*'資源量'!I28/10^4</f>
        <v>0.43542649606014655</v>
      </c>
      <c r="O28" s="29">
        <f t="shared" si="6"/>
        <v>27.324305751864564</v>
      </c>
      <c r="P28" s="22">
        <f>IF(Q28&lt;95,IF(Q28=90,'生態情報'!B$3,IF(Q28=91,'生態情報'!B$4,IF(Q28=92,'生態情報'!B$5,IF(Q28=93,'生態情報'!B$6,'生態情報'!B$7)))),IF(Q28=95,'生態情報'!B$8,IF(Q28=96,'生態情報'!B$9,IF(Q28=97,'生態情報'!B$10,IF(Q28=98,'生態情報'!B$11,'生態情報'!B$11)))))</f>
        <v>61.19</v>
      </c>
      <c r="Q28">
        <f ca="1">IF('漁獲量'!B$21=1,INT(RAND()*10)+90,90+MOD(B28-1990,10))</f>
        <v>93</v>
      </c>
    </row>
    <row r="29" spans="2:17" ht="13.5">
      <c r="B29">
        <f t="shared" si="4"/>
        <v>2025</v>
      </c>
      <c r="C29" s="10">
        <f>O29*P29/(1+O29*'生態情報'!E$8)</f>
        <v>1655.849574411892</v>
      </c>
      <c r="D29" s="10">
        <f aca="true" t="shared" si="8" ref="D29:H34">C28*EXP(-$C$35-C$36)</f>
        <v>791.2867294983345</v>
      </c>
      <c r="E29" s="10">
        <f t="shared" si="8"/>
        <v>204.30322487614757</v>
      </c>
      <c r="F29" s="10">
        <f t="shared" si="8"/>
        <v>408.37416534647195</v>
      </c>
      <c r="G29" s="10">
        <f t="shared" si="8"/>
        <v>3.579534054534345</v>
      </c>
      <c r="H29" s="10">
        <f t="shared" si="8"/>
        <v>15.381511230536184</v>
      </c>
      <c r="I29" s="10">
        <f t="shared" si="5"/>
        <v>3.0573738270181128</v>
      </c>
      <c r="J29">
        <f>'生態情報'!G$3*'生態情報'!G$4*'資源量'!E29/10^4</f>
        <v>3.572854796634069</v>
      </c>
      <c r="K29">
        <f>'生態情報'!H$3*'生態情報'!H$4*'資源量'!F29/10^4</f>
        <v>22.19513588658075</v>
      </c>
      <c r="L29">
        <f>'生態情報'!I$3*'生態情報'!I$4*'資源量'!G29/10^4</f>
        <v>0.24480433398960386</v>
      </c>
      <c r="M29">
        <f>'生態情報'!J$3*'生態情報'!J$4*'資源量'!H29/10^4</f>
        <v>1.2508244932672026</v>
      </c>
      <c r="N29">
        <f>'生態情報'!K$3*'生態情報'!K$4*'資源量'!I29/10^4</f>
        <v>0.2956786228109217</v>
      </c>
      <c r="O29" s="29">
        <f t="shared" si="6"/>
        <v>27.559298133282546</v>
      </c>
      <c r="P29" s="22">
        <f>IF(Q29&lt;95,IF(Q29=90,'生態情報'!B$3,IF(Q29=91,'生態情報'!B$4,IF(Q29=92,'生態情報'!B$5,IF(Q29=93,'生態情報'!B$6,'生態情報'!B$7)))),IF(Q29=95,'生態情報'!B$8,IF(Q29=96,'生態情報'!B$9,IF(Q29=97,'生態情報'!B$10,IF(Q29=98,'生態情報'!B$11,'生態情報'!B$11)))))</f>
        <v>61.19</v>
      </c>
      <c r="Q29">
        <f ca="1">IF('漁獲量'!B$21=1,INT(RAND()*10)+90,90+MOD(B29-1990,10))</f>
        <v>93</v>
      </c>
    </row>
    <row r="30" spans="2:17" ht="13.5">
      <c r="B30">
        <f>B29+1</f>
        <v>2026</v>
      </c>
      <c r="C30" s="10">
        <f>O30*P30/(1+O30*'生態情報'!E$8)</f>
        <v>686.7438873105743</v>
      </c>
      <c r="D30" s="10">
        <f t="shared" si="8"/>
        <v>797.9687961461264</v>
      </c>
      <c r="E30" s="10">
        <f t="shared" si="8"/>
        <v>226.7074436930845</v>
      </c>
      <c r="F30" s="10">
        <f t="shared" si="8"/>
        <v>63.40896699548447</v>
      </c>
      <c r="G30" s="10">
        <f t="shared" si="8"/>
        <v>134.5833656615308</v>
      </c>
      <c r="H30" s="10">
        <f t="shared" si="8"/>
        <v>1.2278106690955974</v>
      </c>
      <c r="I30" s="10">
        <f>(I29+H29)*EXP(-$C$35-H$36)</f>
        <v>7.802636996572298</v>
      </c>
      <c r="J30">
        <f>'生態情報'!G$3*'生態情報'!G$4*'資源量'!E30/10^4</f>
        <v>3.964659775304662</v>
      </c>
      <c r="K30">
        <f>'生態情報'!H$3*'生態情報'!H$4*'資源量'!F30/10^4</f>
        <v>3.446277356204581</v>
      </c>
      <c r="L30">
        <f>'生態情報'!I$3*'生態情報'!I$4*'資源量'!G30/10^4</f>
        <v>9.20415637759209</v>
      </c>
      <c r="M30">
        <f>'生態情報'!J$3*'生態情報'!J$4*'資源量'!H30/10^4</f>
        <v>0.09984556361085399</v>
      </c>
      <c r="N30">
        <f>'生態情報'!K$3*'生態情報'!K$4*'資源量'!I30/10^4</f>
        <v>0.7545930239385069</v>
      </c>
      <c r="O30" s="29">
        <f>SUM(J30:N30)</f>
        <v>17.469532096650696</v>
      </c>
      <c r="P30" s="22">
        <f>IF(Q30&lt;95,IF(Q30=90,'生態情報'!B$3,IF(Q30=91,'生態情報'!B$4,IF(Q30=92,'生態情報'!B$5,IF(Q30=93,'生態情報'!B$6,'生態情報'!B$7)))),IF(Q30=95,'生態情報'!B$8,IF(Q30=96,'生態情報'!B$9,IF(Q30=97,'生態情報'!B$10,IF(Q30=98,'生態情報'!B$11,'生態情報'!B$11)))))</f>
        <v>39.77</v>
      </c>
      <c r="Q30">
        <f ca="1">IF('漁獲量'!B$21=1,INT(RAND()*10)+90,90+MOD(B30-1990,10))</f>
        <v>99</v>
      </c>
    </row>
    <row r="31" spans="2:17" ht="13.5">
      <c r="B31">
        <f>B30+1</f>
        <v>2027</v>
      </c>
      <c r="C31" s="10">
        <f>O31*P31/(1+O31*'生態情報'!E$8)</f>
        <v>2302.658153718429</v>
      </c>
      <c r="D31" s="10">
        <f t="shared" si="8"/>
        <v>330.9480531844587</v>
      </c>
      <c r="E31" s="10">
        <f t="shared" si="8"/>
        <v>228.62188784061638</v>
      </c>
      <c r="F31" s="10">
        <f t="shared" si="8"/>
        <v>70.36249586113982</v>
      </c>
      <c r="G31" s="10">
        <f t="shared" si="8"/>
        <v>20.896993285882818</v>
      </c>
      <c r="H31" s="10">
        <f t="shared" si="8"/>
        <v>46.163240724781346</v>
      </c>
      <c r="I31" s="10">
        <f>(I30+H30)*EXP(-$C$35-H$36)</f>
        <v>3.8213430384654807</v>
      </c>
      <c r="J31">
        <f>'生態情報'!G$3*'生態情報'!G$4*'資源量'!E31/10^4</f>
        <v>3.9981395745566997</v>
      </c>
      <c r="K31">
        <f>'生態情報'!H$3*'生態情報'!H$4*'資源量'!F31/10^4</f>
        <v>3.824201650052949</v>
      </c>
      <c r="L31">
        <f>'生態情報'!I$3*'生態情報'!I$4*'資源量'!G31/10^4</f>
        <v>1.4291453708215258</v>
      </c>
      <c r="M31">
        <f>'生態情報'!J$3*'生態情報'!J$4*'資源量'!H31/10^4</f>
        <v>3.7539947357392194</v>
      </c>
      <c r="N31">
        <f>'生態情報'!K$3*'生態情報'!K$4*'資源量'!I31/10^4</f>
        <v>0.3695620852499967</v>
      </c>
      <c r="O31" s="29">
        <f>SUM(J31:N31)</f>
        <v>13.375043416420391</v>
      </c>
      <c r="P31" s="22">
        <f>IF(Q31&lt;95,IF(Q31=90,'生態情報'!B$3,IF(Q31=91,'生態情報'!B$4,IF(Q31=92,'生態情報'!B$5,IF(Q31=93,'生態情報'!B$6,'生態情報'!B$7)))),IF(Q31=95,'生態情報'!B$8,IF(Q31=96,'生態情報'!B$9,IF(Q31=97,'生態情報'!B$10,IF(Q31=98,'生態情報'!B$11,'生態情報'!B$11)))))</f>
        <v>173.7</v>
      </c>
      <c r="Q31">
        <f ca="1">IF('漁獲量'!B$21=1,INT(RAND()*10)+90,90+MOD(B31-1990,10))</f>
        <v>95</v>
      </c>
    </row>
    <row r="32" spans="2:17" ht="13.5">
      <c r="B32">
        <f>B31+1</f>
        <v>2028</v>
      </c>
      <c r="C32" s="10">
        <f>O32*P32/(1+O32*'生態情報'!E$8)</f>
        <v>642.4117044878989</v>
      </c>
      <c r="D32" s="10">
        <f t="shared" si="8"/>
        <v>1109.671665381418</v>
      </c>
      <c r="E32" s="10">
        <f t="shared" si="8"/>
        <v>94.81820474888872</v>
      </c>
      <c r="F32" s="10">
        <f t="shared" si="8"/>
        <v>70.95667603543289</v>
      </c>
      <c r="G32" s="10">
        <f t="shared" si="8"/>
        <v>23.188591034654532</v>
      </c>
      <c r="H32" s="10">
        <f t="shared" si="8"/>
        <v>7.167846685499332</v>
      </c>
      <c r="I32" s="10">
        <f>(I31+H31)*EXP(-$C$35-H$36)</f>
        <v>21.151580549041462</v>
      </c>
      <c r="J32">
        <f>'生態情報'!G$3*'生態情報'!G$4*'資源量'!E32/10^4</f>
        <v>1.6581807646485656</v>
      </c>
      <c r="K32">
        <f>'生態情報'!H$3*'生態情報'!H$4*'資源量'!F32/10^4</f>
        <v>3.8564953425257777</v>
      </c>
      <c r="L32">
        <f>'生態情報'!I$3*'生態情報'!I$4*'資源量'!G32/10^4</f>
        <v>1.5858677408600232</v>
      </c>
      <c r="M32">
        <f>'生態情報'!J$3*'生態情報'!J$4*'資源量'!H32/10^4</f>
        <v>0.5828892924648057</v>
      </c>
      <c r="N32">
        <f>'生態情報'!K$3*'生態情報'!K$4*'資源量'!I32/10^4</f>
        <v>2.0455693548977996</v>
      </c>
      <c r="O32" s="29">
        <f>SUM(J32:N32)</f>
        <v>9.729002495396973</v>
      </c>
      <c r="P32" s="22">
        <f>IF(Q32&lt;95,IF(Q32=90,'生態情報'!B$3,IF(Q32=91,'生態情報'!B$4,IF(Q32=92,'生態情報'!B$5,IF(Q32=93,'生態情報'!B$6,'生態情報'!B$7)))),IF(Q32=95,'生態情報'!B$8,IF(Q32=96,'生態情報'!B$9,IF(Q32=97,'生態情報'!B$10,IF(Q32=98,'生態情報'!B$11,'生態情報'!B$11)))))</f>
        <v>66.46</v>
      </c>
      <c r="Q32">
        <f ca="1">IF('漁獲量'!B$21=1,INT(RAND()*10)+90,90+MOD(B32-1990,10))</f>
        <v>94</v>
      </c>
    </row>
    <row r="33" spans="2:17" ht="13.5">
      <c r="B33">
        <f>B32+1</f>
        <v>2029</v>
      </c>
      <c r="C33" s="10">
        <f>O33*P33/(1+O33*'生態情報'!E$8)</f>
        <v>417.1978316279231</v>
      </c>
      <c r="D33" s="10">
        <f t="shared" si="8"/>
        <v>309.5839757318889</v>
      </c>
      <c r="E33" s="10">
        <f t="shared" si="8"/>
        <v>317.926255071612</v>
      </c>
      <c r="F33" s="10">
        <f t="shared" si="8"/>
        <v>29.42843618419708</v>
      </c>
      <c r="G33" s="10">
        <f t="shared" si="8"/>
        <v>23.38440843558603</v>
      </c>
      <c r="H33" s="10">
        <f t="shared" si="8"/>
        <v>7.953884231825564</v>
      </c>
      <c r="I33" s="10">
        <f>(I32+H32)*EXP(-$C$35-H$36)</f>
        <v>11.983707798614248</v>
      </c>
      <c r="J33">
        <f>'生態情報'!G$3*'生態情報'!G$4*'資源量'!E33/10^4</f>
        <v>5.55989434869235</v>
      </c>
      <c r="K33">
        <f>'生態情報'!H$3*'生態情報'!H$4*'資源量'!F33/10^4</f>
        <v>1.5994355066111112</v>
      </c>
      <c r="L33">
        <f>'生態情報'!I$3*'生態情報'!I$4*'資源量'!G33/10^4</f>
        <v>1.5992596929097287</v>
      </c>
      <c r="M33">
        <f>'生態情報'!J$3*'生態情報'!J$4*'資源量'!H33/10^4</f>
        <v>0.6468098657320548</v>
      </c>
      <c r="N33">
        <f>'生態情報'!K$3*'生態情報'!K$4*'資源量'!I33/10^4</f>
        <v>1.158944381203984</v>
      </c>
      <c r="O33" s="29">
        <f>SUM(J33:N33)</f>
        <v>10.56434379514923</v>
      </c>
      <c r="P33" s="22">
        <f>IF(Q33&lt;95,IF(Q33=90,'生態情報'!B$3,IF(Q33=91,'生態情報'!B$4,IF(Q33=92,'生態情報'!B$5,IF(Q33=93,'生態情報'!B$6,'生態情報'!B$7)))),IF(Q33=95,'生態情報'!B$8,IF(Q33=96,'生態情報'!B$9,IF(Q33=97,'生態情報'!B$10,IF(Q33=98,'生態情報'!B$11,'生態情報'!B$11)))))</f>
        <v>39.77</v>
      </c>
      <c r="Q33">
        <f ca="1">IF('漁獲量'!B$21=1,INT(RAND()*10)+90,90+MOD(B33-1990,10))</f>
        <v>99</v>
      </c>
    </row>
    <row r="34" spans="2:17" ht="13.5">
      <c r="B34">
        <f>B33+1</f>
        <v>2030</v>
      </c>
      <c r="C34" s="10">
        <f>O34*P34/(1+O34*'生態情報'!E$8)</f>
        <v>1408.9158049213115</v>
      </c>
      <c r="D34" s="10">
        <f t="shared" si="8"/>
        <v>201.05138570763475</v>
      </c>
      <c r="E34" s="10">
        <f t="shared" si="8"/>
        <v>88.69729407823486</v>
      </c>
      <c r="F34" s="10">
        <f t="shared" si="8"/>
        <v>98.67379933456661</v>
      </c>
      <c r="G34" s="10">
        <f t="shared" si="8"/>
        <v>9.698404854931493</v>
      </c>
      <c r="H34" s="10">
        <f t="shared" si="8"/>
        <v>8.021051268203863</v>
      </c>
      <c r="I34" s="10">
        <f>(I33+H33)*EXP(-$C$35-H$36)</f>
        <v>8.436832960002663</v>
      </c>
      <c r="J34">
        <f>'生態情報'!G$3*'生態情報'!G$4*'資源量'!E34/10^4</f>
        <v>1.551138278840171</v>
      </c>
      <c r="K34">
        <f>'生態情報'!H$3*'生態情報'!H$4*'資源量'!F34/10^4</f>
        <v>5.362920993833695</v>
      </c>
      <c r="L34">
        <f>'生態情報'!I$3*'生態情報'!I$4*'資源量'!G34/10^4</f>
        <v>0.6632739080287648</v>
      </c>
      <c r="M34">
        <f>'生態情報'!J$3*'生態情報'!J$4*'資源量'!H34/10^4</f>
        <v>0.6522718891303382</v>
      </c>
      <c r="N34">
        <f>'生態情報'!K$3*'生態情報'!K$4*'資源量'!I34/10^4</f>
        <v>0.8159261155618576</v>
      </c>
      <c r="O34" s="29">
        <f>SUM(J34:N34)</f>
        <v>9.045531185394827</v>
      </c>
      <c r="P34" s="22">
        <f>IF(Q34&lt;95,IF(Q34=90,'生態情報'!B$3,IF(Q34=91,'生態情報'!B$4,IF(Q34=92,'生態情報'!B$5,IF(Q34=93,'生態情報'!B$6,'生態情報'!B$7)))),IF(Q34=95,'生態情報'!B$8,IF(Q34=96,'生態情報'!B$9,IF(Q34=97,'生態情報'!B$10,IF(Q34=98,'生態情報'!B$11,'生態情報'!B$11)))))</f>
        <v>156.7</v>
      </c>
      <c r="Q34">
        <f ca="1">IF('漁獲量'!B$21=1,INT(RAND()*10)+90,90+MOD(B34-1990,10))</f>
        <v>91</v>
      </c>
    </row>
    <row r="35" spans="2:3" ht="13.5">
      <c r="B35" s="26" t="s">
        <v>1</v>
      </c>
      <c r="C35">
        <f>'生態情報'!E9</f>
        <v>0.4</v>
      </c>
    </row>
    <row r="36" spans="2:9" ht="13.5">
      <c r="B36" s="26" t="s">
        <v>0</v>
      </c>
      <c r="C36" s="15">
        <f>IF('漁獲量'!$B$22=1,'生態情報'!E5,'生態情報'!E6)*'漁獲量'!$B23</f>
        <v>0.33</v>
      </c>
      <c r="D36" s="15">
        <f>IF('漁獲量'!$B$22=1,'生態情報'!F5,'生態情報'!F6)*'漁獲量'!$B23</f>
        <v>0.85</v>
      </c>
      <c r="E36" s="15">
        <f>IF('漁獲量'!$B$22=1,'生態情報'!G5,'生態情報'!G6)*'漁獲量'!$B23</f>
        <v>0.77</v>
      </c>
      <c r="F36" s="15">
        <f>IF('漁獲量'!$B$22=1,'生態情報'!H5,'生態情報'!H6)*'漁獲量'!$B23</f>
        <v>0.71</v>
      </c>
      <c r="G36" s="15">
        <f>IF('漁獲量'!$B$22=1,'生態情報'!I5,'生態情報'!I6)*'漁獲量'!$B23</f>
        <v>0.67</v>
      </c>
      <c r="H36" s="15">
        <f>IF('漁獲量'!$B$22=1,'生態情報'!J5,'生態情報'!J6)*'漁獲量'!$B23</f>
        <v>0.46</v>
      </c>
      <c r="I36" s="15">
        <f>IF('漁獲量'!$B$22=1,'生態情報'!K5,'生態情報'!K6)*'漁獲量'!$B23</f>
        <v>0.46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D1" sqref="D1:D16384"/>
    </sheetView>
  </sheetViews>
  <sheetFormatPr defaultColWidth="9.00390625" defaultRowHeight="13.5"/>
  <cols>
    <col min="1" max="1" width="6.00390625" style="0" customWidth="1"/>
    <col min="2" max="3" width="6.00390625" style="1" customWidth="1"/>
    <col min="4" max="4" width="9.50390625" style="0" customWidth="1"/>
    <col min="5" max="16384" width="6.00390625" style="0" customWidth="1"/>
  </cols>
  <sheetData>
    <row r="2" spans="1:11" ht="15">
      <c r="A2" s="15"/>
      <c r="B2" s="16" t="s">
        <v>9</v>
      </c>
      <c r="D2" s="3" t="s">
        <v>4</v>
      </c>
      <c r="E2" s="4">
        <v>0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5">
        <v>6</v>
      </c>
    </row>
    <row r="3" spans="1:11" ht="15">
      <c r="A3" s="15">
        <v>1990</v>
      </c>
      <c r="B3" s="17">
        <v>45.76</v>
      </c>
      <c r="D3" s="6" t="s">
        <v>5</v>
      </c>
      <c r="E3" s="11">
        <v>0</v>
      </c>
      <c r="F3" s="11">
        <v>0</v>
      </c>
      <c r="G3" s="11">
        <v>0.4</v>
      </c>
      <c r="H3" s="11">
        <v>1</v>
      </c>
      <c r="I3" s="11">
        <v>1</v>
      </c>
      <c r="J3" s="11">
        <v>1</v>
      </c>
      <c r="K3" s="12">
        <v>1</v>
      </c>
    </row>
    <row r="4" spans="1:11" ht="15">
      <c r="A4" s="15">
        <v>1991</v>
      </c>
      <c r="B4" s="17">
        <v>156.7</v>
      </c>
      <c r="D4" s="6" t="s">
        <v>6</v>
      </c>
      <c r="E4" s="11">
        <v>138.5</v>
      </c>
      <c r="F4" s="11">
        <v>298.5</v>
      </c>
      <c r="G4" s="11">
        <v>437.2</v>
      </c>
      <c r="H4" s="11">
        <v>543.5</v>
      </c>
      <c r="I4" s="11">
        <v>683.9</v>
      </c>
      <c r="J4" s="11">
        <v>813.2</v>
      </c>
      <c r="K4" s="12">
        <v>967.1</v>
      </c>
    </row>
    <row r="5" spans="1:11" ht="15">
      <c r="A5" s="15">
        <v>1992</v>
      </c>
      <c r="B5" s="17">
        <v>361.2</v>
      </c>
      <c r="D5" s="6" t="s">
        <v>7</v>
      </c>
      <c r="E5" s="11">
        <v>0.33</v>
      </c>
      <c r="F5" s="11">
        <v>0.85</v>
      </c>
      <c r="G5" s="11">
        <v>0.77</v>
      </c>
      <c r="H5" s="11">
        <v>0.71</v>
      </c>
      <c r="I5" s="11">
        <v>0.67</v>
      </c>
      <c r="J5" s="11">
        <v>0.46</v>
      </c>
      <c r="K5" s="12">
        <v>0.46</v>
      </c>
    </row>
    <row r="6" spans="1:11" ht="15">
      <c r="A6" s="15">
        <v>1993</v>
      </c>
      <c r="B6" s="17">
        <v>61.19</v>
      </c>
      <c r="D6" s="7" t="s">
        <v>8</v>
      </c>
      <c r="E6" s="13">
        <v>0.1</v>
      </c>
      <c r="F6" s="13">
        <v>0.29</v>
      </c>
      <c r="G6" s="13">
        <v>0.5</v>
      </c>
      <c r="H6" s="13">
        <v>0.77</v>
      </c>
      <c r="I6" s="13">
        <v>1.06</v>
      </c>
      <c r="J6" s="13">
        <v>1.72</v>
      </c>
      <c r="K6" s="14">
        <v>1.72</v>
      </c>
    </row>
    <row r="7" spans="1:2" ht="15">
      <c r="A7" s="15">
        <v>1994</v>
      </c>
      <c r="B7" s="17">
        <v>66.46</v>
      </c>
    </row>
    <row r="8" spans="1:5" ht="15.75">
      <c r="A8" s="15">
        <v>1995</v>
      </c>
      <c r="B8" s="17">
        <v>173.7</v>
      </c>
      <c r="D8" s="18" t="s">
        <v>10</v>
      </c>
      <c r="E8" s="19">
        <v>0.000668445535075238</v>
      </c>
    </row>
    <row r="9" spans="1:5" ht="15">
      <c r="A9" s="15">
        <v>1996</v>
      </c>
      <c r="B9" s="17">
        <v>854.2</v>
      </c>
      <c r="D9" s="18" t="s">
        <v>11</v>
      </c>
      <c r="E9" s="20">
        <v>0.4</v>
      </c>
    </row>
    <row r="10" spans="1:2" ht="15">
      <c r="A10" s="15">
        <v>1997</v>
      </c>
      <c r="B10" s="17">
        <v>105</v>
      </c>
    </row>
    <row r="11" spans="1:2" ht="15">
      <c r="A11" s="15">
        <v>1998</v>
      </c>
      <c r="B11" s="17">
        <v>39.77</v>
      </c>
    </row>
    <row r="12" spans="1:2" ht="15">
      <c r="A12" s="15">
        <v>1999</v>
      </c>
      <c r="B12" s="17">
        <v>73.44</v>
      </c>
    </row>
    <row r="14" ht="15">
      <c r="C14"/>
    </row>
    <row r="15" ht="15.75">
      <c r="C15" s="2"/>
    </row>
    <row r="16" spans="2:3" ht="13.5">
      <c r="B16"/>
      <c r="C16"/>
    </row>
    <row r="17" spans="2:3" ht="13.5">
      <c r="B17"/>
      <c r="C17"/>
    </row>
    <row r="18" spans="2:3" ht="13.5">
      <c r="B18"/>
      <c r="C18"/>
    </row>
    <row r="19" spans="2:3" ht="13.5">
      <c r="B19"/>
      <c r="C19"/>
    </row>
    <row r="20" spans="2:3" ht="13.5">
      <c r="B20"/>
      <c r="C20"/>
    </row>
    <row r="21" spans="2:3" ht="13.5">
      <c r="B21"/>
      <c r="C21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matsuda</dc:creator>
  <cp:keywords/>
  <dc:description/>
  <cp:lastModifiedBy>hiro</cp:lastModifiedBy>
  <cp:lastPrinted>2001-04-08T09:07:46Z</cp:lastPrinted>
  <dcterms:created xsi:type="dcterms:W3CDTF">2001-04-08T06:22:24Z</dcterms:created>
  <dcterms:modified xsi:type="dcterms:W3CDTF">2009-04-15T10:17:29Z</dcterms:modified>
  <cp:category/>
  <cp:version/>
  <cp:contentType/>
  <cp:contentStatus/>
</cp:coreProperties>
</file>