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7200" activeTab="0"/>
  </bookViews>
  <sheets>
    <sheet name="正規乱数" sheetId="1" r:id="rId1"/>
  </sheets>
  <definedNames>
    <definedName name="solver_adj" localSheetId="0" hidden="1">'正規乱数'!$B$12:$B$15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'正規乱数'!$F$1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<sst xmlns="http://schemas.openxmlformats.org/spreadsheetml/2006/main" count="16" uniqueCount="14">
  <si>
    <t>全乳用牛</t>
  </si>
  <si>
    <t>調査頭数</t>
  </si>
  <si>
    <t>感染発見頭数</t>
  </si>
  <si>
    <t>危険cohortの96年春生まれ頭数</t>
  </si>
  <si>
    <t>感染牛総数推定値</t>
  </si>
  <si>
    <t>Petersen法による全感染牛頭数の区間推定</t>
  </si>
  <si>
    <t>調査は無作為抽出と仮定</t>
  </si>
  <si>
    <t>感染牛総数最尤推定値</t>
  </si>
  <si>
    <t>区間推定</t>
  </si>
  <si>
    <t>n1</t>
  </si>
  <si>
    <t>n</t>
  </si>
  <si>
    <t>r</t>
  </si>
  <si>
    <t>k</t>
  </si>
  <si>
    <t>超幾何分布を仮定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</si>
</sst>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_ "/>
    <numFmt numFmtId="178" formatCode="0.0%"/>
    <numFmt numFmtId="179" formatCode="0.000%"/>
    <numFmt numFmtId="180" formatCode="0.0000%"/>
    <numFmt numFmtId="181" formatCode="0.00000%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;[Red]\-#,##0.0"/>
    <numFmt numFmtId="188" formatCode="0.0_);[Red]\(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8" fontId="0" fillId="0" borderId="0" xfId="15" applyNumberFormat="1" applyAlignment="1">
      <alignment/>
    </xf>
    <xf numFmtId="180" fontId="0" fillId="0" borderId="0" xfId="15" applyNumberFormat="1" applyAlignment="1">
      <alignment/>
    </xf>
    <xf numFmtId="178" fontId="0" fillId="0" borderId="0" xfId="15" applyNumberFormat="1" applyFont="1" applyAlignment="1">
      <alignment/>
    </xf>
    <xf numFmtId="38" fontId="0" fillId="0" borderId="0" xfId="17" applyAlignment="1">
      <alignment/>
    </xf>
    <xf numFmtId="38" fontId="2" fillId="0" borderId="0" xfId="17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/>
    </xf>
    <xf numFmtId="187" fontId="0" fillId="0" borderId="0" xfId="17" applyNumberFormat="1" applyAlignment="1">
      <alignment/>
    </xf>
    <xf numFmtId="0" fontId="0" fillId="2" borderId="0" xfId="0" applyFont="1" applyFill="1" applyAlignment="1">
      <alignment/>
    </xf>
    <xf numFmtId="187" fontId="0" fillId="2" borderId="0" xfId="17" applyNumberFormat="1" applyFont="1" applyFill="1" applyAlignment="1">
      <alignment/>
    </xf>
    <xf numFmtId="180" fontId="0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38" fontId="2" fillId="2" borderId="0" xfId="17" applyFont="1" applyFill="1" applyAlignment="1">
      <alignment/>
    </xf>
    <xf numFmtId="38" fontId="0" fillId="2" borderId="0" xfId="17" applyFill="1" applyAlignment="1">
      <alignment/>
    </xf>
    <xf numFmtId="187" fontId="0" fillId="2" borderId="0" xfId="17" applyNumberFormat="1" applyFill="1" applyAlignment="1">
      <alignment/>
    </xf>
    <xf numFmtId="186" fontId="0" fillId="2" borderId="0" xfId="0" applyNumberFormat="1" applyFill="1" applyAlignment="1">
      <alignment/>
    </xf>
    <xf numFmtId="180" fontId="0" fillId="2" borderId="0" xfId="15" applyNumberFormat="1" applyFill="1" applyAlignment="1">
      <alignment/>
    </xf>
    <xf numFmtId="186" fontId="0" fillId="0" borderId="1" xfId="0" applyNumberFormat="1" applyBorder="1" applyAlignment="1">
      <alignment/>
    </xf>
    <xf numFmtId="181" fontId="0" fillId="0" borderId="2" xfId="15" applyNumberFormat="1" applyBorder="1" applyAlignment="1">
      <alignment/>
    </xf>
    <xf numFmtId="178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180" fontId="0" fillId="0" borderId="3" xfId="15" applyNumberFormat="1" applyBorder="1" applyAlignment="1">
      <alignment/>
    </xf>
    <xf numFmtId="186" fontId="0" fillId="0" borderId="4" xfId="0" applyNumberFormat="1" applyBorder="1" applyAlignment="1">
      <alignment/>
    </xf>
    <xf numFmtId="181" fontId="0" fillId="0" borderId="0" xfId="15" applyNumberFormat="1" applyBorder="1" applyAlignment="1">
      <alignment/>
    </xf>
    <xf numFmtId="178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80" fontId="0" fillId="0" borderId="5" xfId="15" applyNumberFormat="1" applyBorder="1" applyAlignment="1">
      <alignment/>
    </xf>
    <xf numFmtId="186" fontId="0" fillId="0" borderId="6" xfId="0" applyNumberFormat="1" applyBorder="1" applyAlignment="1">
      <alignment/>
    </xf>
    <xf numFmtId="10" fontId="0" fillId="0" borderId="7" xfId="15" applyNumberFormat="1" applyBorder="1" applyAlignment="1">
      <alignment/>
    </xf>
    <xf numFmtId="0" fontId="0" fillId="0" borderId="7" xfId="0" applyBorder="1" applyAlignment="1">
      <alignment/>
    </xf>
    <xf numFmtId="180" fontId="0" fillId="0" borderId="8" xfId="15" applyNumberFormat="1" applyBorder="1" applyAlignment="1">
      <alignment/>
    </xf>
    <xf numFmtId="38" fontId="5" fillId="0" borderId="0" xfId="17" applyFont="1" applyAlignment="1">
      <alignment/>
    </xf>
    <xf numFmtId="187" fontId="5" fillId="0" borderId="0" xfId="17" applyNumberFormat="1" applyFont="1" applyAlignment="1">
      <alignment/>
    </xf>
    <xf numFmtId="180" fontId="5" fillId="0" borderId="0" xfId="15" applyNumberFormat="1" applyFont="1" applyAlignment="1">
      <alignment/>
    </xf>
    <xf numFmtId="38" fontId="6" fillId="0" borderId="0" xfId="17" applyFont="1" applyAlignment="1">
      <alignment/>
    </xf>
    <xf numFmtId="186" fontId="5" fillId="0" borderId="0" xfId="0" applyNumberFormat="1" applyFont="1" applyAlignment="1">
      <alignment/>
    </xf>
    <xf numFmtId="38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3">
      <selection activeCell="C16" sqref="C16"/>
    </sheetView>
  </sheetViews>
  <sheetFormatPr defaultColWidth="9.00390625" defaultRowHeight="13.5"/>
  <cols>
    <col min="2" max="2" width="9.875" style="0" bestFit="1" customWidth="1"/>
    <col min="3" max="3" width="9.25390625" style="0" customWidth="1"/>
    <col min="4" max="4" width="9.00390625" style="1" customWidth="1"/>
    <col min="5" max="5" width="10.375" style="0" customWidth="1"/>
    <col min="8" max="8" width="10.50390625" style="2" customWidth="1"/>
  </cols>
  <sheetData>
    <row r="1" spans="1:6" ht="13.5">
      <c r="A1" t="s">
        <v>5</v>
      </c>
      <c r="E1" t="s">
        <v>6</v>
      </c>
      <c r="F1" s="7">
        <f>SUM(E12:E15)</f>
        <v>0.0006249965902328236</v>
      </c>
    </row>
    <row r="2" spans="2:6" ht="13.5">
      <c r="B2" t="s">
        <v>0</v>
      </c>
      <c r="C2" t="s">
        <v>1</v>
      </c>
      <c r="D2" s="3" t="s">
        <v>2</v>
      </c>
      <c r="E2" t="s">
        <v>7</v>
      </c>
      <c r="F2" t="s">
        <v>8</v>
      </c>
    </row>
    <row r="3" spans="2:8" s="7" customFormat="1" ht="13.5">
      <c r="B3" s="32">
        <v>2820000</v>
      </c>
      <c r="C3" s="32">
        <f>675281</f>
        <v>675281</v>
      </c>
      <c r="D3" s="7">
        <v>2</v>
      </c>
      <c r="E3" s="33">
        <f>B3/C3*D3</f>
        <v>8.352078616161272</v>
      </c>
      <c r="F3" s="33">
        <f>B12+D3</f>
        <v>3.964918426058335</v>
      </c>
      <c r="G3" s="33">
        <f>B13+D3</f>
        <v>72.15143751880603</v>
      </c>
      <c r="H3" s="34">
        <f>E3/B3</f>
        <v>2.9617300057309474E-06</v>
      </c>
    </row>
    <row r="4" spans="2:8" s="9" customFormat="1" ht="13.5">
      <c r="B4" s="4">
        <v>2820000</v>
      </c>
      <c r="C4" s="4">
        <v>1350562</v>
      </c>
      <c r="D4" s="9">
        <v>6</v>
      </c>
      <c r="E4" s="10">
        <v>12.528117924241908</v>
      </c>
      <c r="F4" s="10">
        <v>9.062087070837034</v>
      </c>
      <c r="G4" s="10">
        <v>20.208934420333367</v>
      </c>
      <c r="H4" s="11">
        <v>4.4425950085964214E-06</v>
      </c>
    </row>
    <row r="5" spans="2:8" ht="13.5">
      <c r="B5" s="4">
        <v>2820000</v>
      </c>
      <c r="C5" s="4">
        <v>675281</v>
      </c>
      <c r="D5">
        <v>3</v>
      </c>
      <c r="E5" s="8">
        <v>12.528117924241908</v>
      </c>
      <c r="F5" s="8">
        <v>6.459721784238585</v>
      </c>
      <c r="G5" s="8">
        <v>73.15202111002098</v>
      </c>
      <c r="H5" s="2">
        <v>4.4425950085964214E-06</v>
      </c>
    </row>
    <row r="6" spans="2:7" ht="13.5">
      <c r="B6" s="4"/>
      <c r="C6" s="4"/>
      <c r="D6"/>
      <c r="E6" s="8"/>
      <c r="F6" s="8"/>
      <c r="G6" s="8"/>
    </row>
    <row r="7" spans="2:5" ht="13.5">
      <c r="B7" t="s">
        <v>3</v>
      </c>
      <c r="C7" t="s">
        <v>1</v>
      </c>
      <c r="D7" s="3" t="s">
        <v>2</v>
      </c>
      <c r="E7" s="8" t="s">
        <v>4</v>
      </c>
    </row>
    <row r="8" spans="2:8" s="7" customFormat="1" ht="13.5">
      <c r="B8" s="35">
        <v>200000</v>
      </c>
      <c r="C8" s="35">
        <v>20000</v>
      </c>
      <c r="D8" s="32">
        <v>2</v>
      </c>
      <c r="E8" s="33">
        <f>B8/C8*D8</f>
        <v>20</v>
      </c>
      <c r="F8" s="36">
        <f>B14+D8</f>
        <v>7.568247724945804</v>
      </c>
      <c r="G8" s="36">
        <f>B15+D8</f>
        <v>67.01333688429037</v>
      </c>
      <c r="H8" s="34">
        <f>E8/B$8</f>
        <v>0.0001</v>
      </c>
    </row>
    <row r="9" spans="2:8" s="12" customFormat="1" ht="13.5">
      <c r="B9" s="13">
        <v>200000</v>
      </c>
      <c r="C9" s="13">
        <v>20000</v>
      </c>
      <c r="D9" s="14">
        <v>3</v>
      </c>
      <c r="E9" s="15">
        <v>30</v>
      </c>
      <c r="F9" s="16">
        <v>12.814895964665787</v>
      </c>
      <c r="G9" s="16">
        <v>81.90339867930456</v>
      </c>
      <c r="H9" s="17">
        <v>0.00015</v>
      </c>
    </row>
    <row r="10" spans="2:8" ht="13.5">
      <c r="B10" s="5">
        <v>200000</v>
      </c>
      <c r="C10" s="5">
        <v>100000</v>
      </c>
      <c r="D10" s="4">
        <v>15</v>
      </c>
      <c r="E10" s="8">
        <v>30</v>
      </c>
      <c r="F10" s="6">
        <v>24.14564714542496</v>
      </c>
      <c r="G10" s="6">
        <v>39.73899529615305</v>
      </c>
      <c r="H10" s="2">
        <v>0.00015</v>
      </c>
    </row>
    <row r="12" spans="2:8" ht="13.5">
      <c r="B12" s="18">
        <v>1.964918426058335</v>
      </c>
      <c r="C12" s="19">
        <f>B12/B$16</f>
        <v>9.161659061435718E-07</v>
      </c>
      <c r="D12" s="20">
        <f>BINOMDIST(D$3,C$3,C12,TRUE)</f>
        <v>0.9750003429103137</v>
      </c>
      <c r="E12" s="21">
        <f>(D12-0.975)^2</f>
        <v>1.1758748324170755E-13</v>
      </c>
      <c r="F12" s="21"/>
      <c r="G12" s="21"/>
      <c r="H12" s="22">
        <f>B12/B$3</f>
        <v>6.967795837086295E-07</v>
      </c>
    </row>
    <row r="13" spans="2:8" ht="13.5">
      <c r="B13" s="23">
        <v>70.15143751880603</v>
      </c>
      <c r="C13" s="19">
        <f>B13/B$16</f>
        <v>3.270891782037928E-05</v>
      </c>
      <c r="D13" s="25">
        <f>BINOMDIST(D$3,C$3,C13,TRUE)</f>
        <v>6.820944253705388E-08</v>
      </c>
      <c r="E13" s="26">
        <f>(D13-0.025)^2</f>
        <v>0.0006249965895325257</v>
      </c>
      <c r="F13" s="26"/>
      <c r="G13" s="26"/>
      <c r="H13" s="27">
        <f>B13/B$3</f>
        <v>2.4876396283264552E-05</v>
      </c>
    </row>
    <row r="14" spans="2:8" ht="13.5">
      <c r="B14" s="23">
        <v>5.568247724945804</v>
      </c>
      <c r="C14" s="24">
        <f>B14/B$17</f>
        <v>3.0934709583032244E-05</v>
      </c>
      <c r="D14" s="25">
        <f>BINOMDIST(D$8,C$8,C14,TRUE)</f>
        <v>0.9749999275560278</v>
      </c>
      <c r="E14" s="26">
        <f>(D14-0.975)^2</f>
        <v>5.248129101514096E-15</v>
      </c>
      <c r="F14" s="26"/>
      <c r="G14" s="26"/>
      <c r="H14" s="27">
        <f>B14/B$8</f>
        <v>2.7841238624729022E-05</v>
      </c>
    </row>
    <row r="15" spans="2:8" ht="13.5">
      <c r="B15" s="28">
        <v>65.01333688429037</v>
      </c>
      <c r="C15" s="24">
        <f>B15/B$17</f>
        <v>0.00036118520491272425</v>
      </c>
      <c r="D15" s="29">
        <f>BINOMDIST(D$8,C$8,C15,TRUE)</f>
        <v>0.02500075990944821</v>
      </c>
      <c r="E15" s="30">
        <f>(D15-0.025)^2</f>
        <v>5.774623694745661E-13</v>
      </c>
      <c r="F15" s="30"/>
      <c r="G15" s="30"/>
      <c r="H15" s="31">
        <f>B15/B$8</f>
        <v>0.00032506668442145185</v>
      </c>
    </row>
    <row r="16" ht="13.5">
      <c r="B16" s="37">
        <f>B3-C3</f>
        <v>2144719</v>
      </c>
    </row>
    <row r="17" ht="13.5">
      <c r="B17" s="37">
        <f>B8-C8</f>
        <v>180000</v>
      </c>
    </row>
    <row r="18" spans="1:5" ht="13.5">
      <c r="A18" t="s">
        <v>13</v>
      </c>
      <c r="B18" t="s">
        <v>10</v>
      </c>
      <c r="C18" t="s">
        <v>11</v>
      </c>
      <c r="D18" s="3" t="s">
        <v>12</v>
      </c>
      <c r="E18" t="s">
        <v>9</v>
      </c>
    </row>
    <row r="19" spans="2:7" ht="13.5">
      <c r="B19" s="4">
        <v>2820000</v>
      </c>
      <c r="C19" s="4">
        <v>675281</v>
      </c>
      <c r="D19">
        <v>3</v>
      </c>
      <c r="E19">
        <v>12</v>
      </c>
      <c r="F19">
        <v>5.67</v>
      </c>
      <c r="G19">
        <v>33.58</v>
      </c>
    </row>
    <row r="20" spans="2:7" ht="13.5">
      <c r="B20" s="4">
        <v>2820000</v>
      </c>
      <c r="C20" s="4">
        <f>675281*2</f>
        <v>1350562</v>
      </c>
      <c r="D20">
        <f>3*2</f>
        <v>6</v>
      </c>
      <c r="E20">
        <v>12</v>
      </c>
      <c r="F20">
        <v>7.94</v>
      </c>
      <c r="G20">
        <v>23.3</v>
      </c>
    </row>
    <row r="21" spans="2:7" ht="13.5">
      <c r="B21" s="4">
        <v>2820000</v>
      </c>
      <c r="C21" s="4">
        <v>675281</v>
      </c>
      <c r="D21">
        <v>2</v>
      </c>
      <c r="E21">
        <v>7.84</v>
      </c>
      <c r="F21">
        <v>3.43</v>
      </c>
      <c r="G21">
        <v>27.43</v>
      </c>
    </row>
    <row r="22" spans="2:7" ht="13.5">
      <c r="B22" s="13">
        <v>200000</v>
      </c>
      <c r="C22" s="13">
        <v>20000</v>
      </c>
      <c r="D22" s="14">
        <v>3</v>
      </c>
      <c r="E22">
        <v>29.5</v>
      </c>
      <c r="F22">
        <v>11.9</v>
      </c>
      <c r="G22">
        <v>84.7</v>
      </c>
    </row>
    <row r="23" spans="2:7" ht="13.5">
      <c r="B23" s="13">
        <v>200000</v>
      </c>
      <c r="C23" s="13">
        <v>20000</v>
      </c>
      <c r="D23" s="14">
        <v>2</v>
      </c>
      <c r="E23">
        <v>19.5</v>
      </c>
      <c r="F23">
        <v>6.94</v>
      </c>
      <c r="G23">
        <v>69.6</v>
      </c>
    </row>
    <row r="24" spans="2:7" ht="13.5">
      <c r="B24" s="5">
        <v>200000</v>
      </c>
      <c r="C24" s="5">
        <v>100000</v>
      </c>
      <c r="D24" s="4">
        <v>15</v>
      </c>
      <c r="E24">
        <v>29.5</v>
      </c>
      <c r="F24">
        <v>21.7</v>
      </c>
      <c r="G24">
        <v>43.9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PDMO</dc:creator>
  <cp:keywords/>
  <dc:description/>
  <cp:lastModifiedBy>PDMO</cp:lastModifiedBy>
  <cp:lastPrinted>2002-05-20T05:11:24Z</cp:lastPrinted>
  <dcterms:created xsi:type="dcterms:W3CDTF">2000-10-19T05:38:28Z</dcterms:created>
  <dcterms:modified xsi:type="dcterms:W3CDTF">2002-05-20T05:14:45Z</dcterms:modified>
  <cp:category/>
  <cp:version/>
  <cp:contentType/>
  <cp:contentStatus/>
</cp:coreProperties>
</file>