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795" windowHeight="8445" activeTab="0"/>
  </bookViews>
  <sheets>
    <sheet name="用量反応" sheetId="1" r:id="rId1"/>
    <sheet name="原虫" sheetId="2" r:id="rId2"/>
    <sheet name="発がん性" sheetId="3" r:id="rId3"/>
    <sheet name="リスク評価" sheetId="4" r:id="rId4"/>
  </sheets>
  <externalReferences>
    <externalReference r:id="rId7"/>
    <externalReference r:id="rId8"/>
    <externalReference r:id="rId9"/>
  </externalReferences>
  <definedNames>
    <definedName name="__123Graph_A" hidden="1">'[1]d5-1'!$B$3:$B$127</definedName>
    <definedName name="__123Graph_Aｸﾞﾗﾌ1" hidden="1">'[1]d14-6'!$B$1:$AY$1</definedName>
    <definedName name="__123Graph_Aｸﾞﾗﾌ2" hidden="1">'[1]d5-1'!$B$3:$B$127</definedName>
    <definedName name="__123Graph_Aｸﾞﾗﾌ3" hidden="1">'[1]d5-1'!$B$3:$B$127</definedName>
    <definedName name="__123Graph_Bｸﾞﾗﾌ1" hidden="1">'[1]d14-6'!$B$2:$AY$2</definedName>
    <definedName name="__123Graph_Cｸﾞﾗﾌ1" hidden="1">'[1]d14-6'!$B$3:$AY$3</definedName>
    <definedName name="__123Graph_Dｸﾞﾗﾌ1" hidden="1">'[1]d14-6'!$B$4:$AY$4</definedName>
    <definedName name="__123Graph_Eｸﾞﾗﾌ1" hidden="1">'[1]d5-1'!$N$2:$N$20</definedName>
    <definedName name="__123Graph_Fｸﾞﾗﾌ1" hidden="1">'[1]d5-1'!$O$2:$O$20</definedName>
    <definedName name="__123Graph_X" hidden="1">'[1]d5-1'!$A$3:$A$127</definedName>
    <definedName name="__123Graph_Xｸﾞﾗﾌ1" hidden="1">'[1]d14-6'!$B$1:$AY$1</definedName>
    <definedName name="__123Graph_Xｸﾞﾗﾌ2" hidden="1">'[1]d5-1'!$A$3:$A$127</definedName>
    <definedName name="__123Graph_Xｸﾞﾗﾌ3" hidden="1">'[1]d5-1'!$A$3:$A$127</definedName>
    <definedName name="_53graph_A" hidden="1">'[3]捕獲'!$B$3:$B$127</definedName>
    <definedName name="_53graph_Aグラフ1" hidden="1">'[3]捕獲'!$B$3:$B$126</definedName>
    <definedName name="graph10" hidden="1">'[2]catch'!$P$2:$P$20</definedName>
    <definedName name="graph11" hidden="1">'[2]catch'!$A$3:$A$126</definedName>
    <definedName name="graph12" hidden="1">'[2]catch'!$A$3:$A$127</definedName>
    <definedName name="graph13" hidden="1">'[2]catch'!$A$3:$A$127</definedName>
    <definedName name="graph3" hidden="1">'[2]catch'!$B$3:$B$126</definedName>
    <definedName name="graph4" hidden="1">'[2]catch'!$B$3:$B$127</definedName>
    <definedName name="graph5" hidden="1">'[2]catch'!$B$3:$B$127</definedName>
    <definedName name="graph6" hidden="1">'[2]catch'!$L$2:$L$20</definedName>
    <definedName name="graph7" hidden="1">'[2]catch'!$M$2:$M$20</definedName>
    <definedName name="graph8" hidden="1">'[2]catch'!$N$2:$N$20</definedName>
    <definedName name="graph9" hidden="1">'[2]catch'!$O$2:$O$20</definedName>
    <definedName name="graphx" hidden="1">'[2]catch'!$A$3:$A$127</definedName>
    <definedName name="solver_adj" localSheetId="0" hidden="1">'用量反応'!$D$2:$E$4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'用量反応'!#REF!</definedName>
    <definedName name="solver_lhs2" localSheetId="0" hidden="1">'用量反応'!#REF!</definedName>
    <definedName name="solver_lhs3" localSheetId="0" hidden="1">'用量反応'!#REF!</definedName>
    <definedName name="solver_lhs4" localSheetId="0" hidden="1">'用量反応'!#REF!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'用量反応'!$B$3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rhs4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あ" hidden="1">'[3]捕獲'!$B$3:$B$127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<sst xmlns="http://schemas.openxmlformats.org/spreadsheetml/2006/main" count="77" uniqueCount="49">
  <si>
    <t>原虫数ｑ（/L)</t>
  </si>
  <si>
    <t>1日あたり感染率Pd</t>
  </si>
  <si>
    <t>1日あたり摂取量</t>
  </si>
  <si>
    <t>1年当たり感染率Py</t>
  </si>
  <si>
    <t>生涯感染率Plife</t>
  </si>
  <si>
    <t>生涯発ガンリスク</t>
  </si>
  <si>
    <t>原虫による年間死亡リスク</t>
  </si>
  <si>
    <t>塩素殺菌による年間発ガンリスク</t>
  </si>
  <si>
    <t>クロロホルム</t>
  </si>
  <si>
    <t>ブロモジクロロメタン</t>
  </si>
  <si>
    <t>ジクロロ酢酸</t>
  </si>
  <si>
    <t>トリクロロ酢酸</t>
  </si>
  <si>
    <t>飲料水による年間死亡リスクの総和</t>
  </si>
  <si>
    <t>塩素濃度時間積CT(分mg/L)</t>
  </si>
  <si>
    <t>クロロジブロモメタン</t>
  </si>
  <si>
    <t>年あたり発ガンリスク</t>
  </si>
  <si>
    <t>総和</t>
  </si>
  <si>
    <t>閾値</t>
  </si>
  <si>
    <t>あり</t>
  </si>
  <si>
    <t>基準項目</t>
  </si>
  <si>
    <t>監視項目</t>
  </si>
  <si>
    <t>抱水クロラール</t>
  </si>
  <si>
    <t>基準値</t>
  </si>
  <si>
    <t>備考</t>
  </si>
  <si>
    <t>総和は総トリハロメタン</t>
  </si>
  <si>
    <t>総トリハロメタン濃度も基準項目</t>
  </si>
  <si>
    <t>B2</t>
  </si>
  <si>
    <t>B1</t>
  </si>
  <si>
    <t>C</t>
  </si>
  <si>
    <t>ユニットリスク</t>
  </si>
  <si>
    <t>なし</t>
  </si>
  <si>
    <t>その最大値</t>
  </si>
  <si>
    <t>L/μg</t>
  </si>
  <si>
    <t>μg/L</t>
  </si>
  <si>
    <t>確からしさ</t>
  </si>
  <si>
    <t>水道水中濃度</t>
  </si>
  <si>
    <t>/年</t>
  </si>
  <si>
    <t>物質名</t>
  </si>
  <si>
    <t>ブロモホルム</t>
  </si>
  <si>
    <t>ホルムアルデヒド</t>
  </si>
  <si>
    <t>ジクロロアセトニトリル</t>
  </si>
  <si>
    <t>－</t>
  </si>
  <si>
    <t>？</t>
  </si>
  <si>
    <t>CT=60</t>
  </si>
  <si>
    <t>ベンゼンによる年間発ガンリスク</t>
  </si>
  <si>
    <t>閾値ありのモデル</t>
  </si>
  <si>
    <t>データ</t>
  </si>
  <si>
    <t>閾値無しのモデル</t>
  </si>
  <si>
    <t>誤差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</si>
</sst>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00E+00"/>
    <numFmt numFmtId="178" formatCode="0.0000E+00"/>
    <numFmt numFmtId="179" formatCode="0.00000E+00"/>
    <numFmt numFmtId="180" formatCode="#,##0.0;[Red]\-#,##0.0"/>
    <numFmt numFmtId="181" formatCode="0.E+00"/>
    <numFmt numFmtId="182" formatCode="0_ "/>
    <numFmt numFmtId="183" formatCode="#,##0_ "/>
    <numFmt numFmtId="184" formatCode="[&lt;=999]000;000\-00"/>
    <numFmt numFmtId="185" formatCode="0.0_ "/>
    <numFmt numFmtId="186" formatCode="0.0000000"/>
    <numFmt numFmtId="187" formatCode="0.00000000"/>
    <numFmt numFmtId="188" formatCode="0.000000000"/>
    <numFmt numFmtId="189" formatCode="#,##0.000;[Red]\-#,##0.000"/>
    <numFmt numFmtId="190" formatCode="#,##0.0000;[Red]\-#,##0.0000"/>
    <numFmt numFmtId="191" formatCode="#,##0.00000;[Red]\-#,##0.00000"/>
    <numFmt numFmtId="192" formatCode="0.0"/>
    <numFmt numFmtId="193" formatCode="0.000"/>
    <numFmt numFmtId="194" formatCode="0.000_ "/>
    <numFmt numFmtId="195" formatCode="0.0000_ "/>
    <numFmt numFmtId="196" formatCode="0.00000_);[Red]\(0.00000\)"/>
    <numFmt numFmtId="197" formatCode="0.000000_);[Red]\(0.000000\)"/>
    <numFmt numFmtId="198" formatCode="0.00_ "/>
    <numFmt numFmtId="199" formatCode="0.0%"/>
    <numFmt numFmtId="200" formatCode="0.000%"/>
    <numFmt numFmtId="201" formatCode="#,##0_);[Red]\(#,##0\)"/>
    <numFmt numFmtId="202" formatCode="0_);[Red]\(0\)"/>
    <numFmt numFmtId="203" formatCode="0.00_);[Red]\(0.00\)"/>
    <numFmt numFmtId="204" formatCode="0.0_);[Red]\(0.0\)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* #,##0.00_);_(* \(#,##0.00\);_(* &quot;-&quot;??_);_(@_)"/>
    <numFmt numFmtId="213" formatCode="00"/>
    <numFmt numFmtId="214" formatCode=".00%"/>
    <numFmt numFmtId="215" formatCode="0.00000"/>
    <numFmt numFmtId="216" formatCode="0.0000"/>
    <numFmt numFmtId="217" formatCode="m/d"/>
    <numFmt numFmtId="218" formatCode="#,##0.0;\-#,##0.0"/>
    <numFmt numFmtId="219" formatCode="m&quot;月&quot;"/>
    <numFmt numFmtId="220" formatCode="&quot;$&quot;#,##0.00;[Red]&quot;$&quot;\-#,##0.00"/>
    <numFmt numFmtId="221" formatCode="&quot;$&quot;#,##0;[Red]&quot;$&quot;\-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9.75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.7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" fillId="0" borderId="0">
      <alignment/>
      <protection/>
    </xf>
  </cellStyleXfs>
  <cellXfs count="21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176" fontId="3" fillId="0" borderId="0" xfId="0" applyNumberFormat="1" applyFont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0" fontId="2" fillId="2" borderId="0" xfId="21" applyFont="1" applyFill="1">
      <alignment/>
      <protection/>
    </xf>
    <xf numFmtId="0" fontId="3" fillId="0" borderId="0" xfId="21" applyFont="1">
      <alignment/>
      <protection/>
    </xf>
    <xf numFmtId="0" fontId="3" fillId="2" borderId="0" xfId="21" applyFont="1" applyFill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環境図全" xfId="21"/>
    <cellStyle name="Followed Hyperlink" xfId="22"/>
    <cellStyle name="未定義" xfId="2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03475"/>
          <c:w val="0.882"/>
          <c:h val="0.84525"/>
        </c:manualLayout>
      </c:layout>
      <c:scatterChart>
        <c:scatterStyle val="smoothMarker"/>
        <c:varyColors val="0"/>
        <c:ser>
          <c:idx val="1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'用量反応'!$B$5:$B$30</c:f>
              <c:numCache/>
            </c:numRef>
          </c:xVal>
          <c:yVal>
            <c:numRef>
              <c:f>'用量反応'!$E$5:$E$30</c:f>
              <c:numCache/>
            </c:numRef>
          </c:yVal>
          <c:smooth val="1"/>
        </c:ser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'用量反応'!$B$5:$B$30</c:f>
              <c:numCache/>
            </c:numRef>
          </c:xVal>
          <c:yVal>
            <c:numRef>
              <c:f>'用量反応'!$D$5:$D$30</c:f>
              <c:numCache/>
            </c:numRef>
          </c:yVal>
          <c:smooth val="1"/>
        </c:ser>
        <c:ser>
          <c:idx val="3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'用量反応'!$B$5:$B$30</c:f>
              <c:numCache/>
            </c:numRef>
          </c:xVal>
          <c:yVal>
            <c:numRef>
              <c:f>'用量反応'!$C$5:$C$9</c:f>
              <c:numCache/>
            </c:numRef>
          </c:yVal>
          <c:smooth val="1"/>
        </c:ser>
        <c:axId val="16937300"/>
        <c:axId val="29744021"/>
      </c:scatterChart>
      <c:valAx>
        <c:axId val="16937300"/>
        <c:scaling>
          <c:orientation val="minMax"/>
          <c:max val="-1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曝露量（対数）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744021"/>
        <c:crossesAt val="-6"/>
        <c:crossBetween val="midCat"/>
        <c:dispUnits/>
      </c:valAx>
      <c:valAx>
        <c:axId val="29744021"/>
        <c:scaling>
          <c:orientation val="minMax"/>
          <c:min val="-6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発ガン率（対数）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6937300"/>
        <c:crossesAt val="-6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'原虫'!$C$3:$H$3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'原虫'!$C$9:$H$9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60455462"/>
        <c:axId val="65054215"/>
      </c:scatterChart>
      <c:valAx>
        <c:axId val="60455462"/>
        <c:scaling>
          <c:orientation val="minMax"/>
          <c:min val="-100"/>
        </c:scaling>
        <c:axPos val="b"/>
        <c:delete val="0"/>
        <c:numFmt formatCode="General" sourceLinked="1"/>
        <c:majorTickMark val="in"/>
        <c:minorTickMark val="none"/>
        <c:tickLblPos val="high"/>
        <c:crossAx val="65054215"/>
        <c:crosses val="autoZero"/>
        <c:crossBetween val="midCat"/>
        <c:dispUnits/>
      </c:valAx>
      <c:valAx>
        <c:axId val="65054215"/>
        <c:scaling>
          <c:logBase val="10"/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E+00" sourceLinked="0"/>
        <c:majorTickMark val="in"/>
        <c:minorTickMark val="none"/>
        <c:tickLblPos val="nextTo"/>
        <c:crossAx val="60455462"/>
        <c:crossesAt val="-10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305"/>
          <c:w val="0.962"/>
          <c:h val="0.9315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'リスク評価'!$B$14</c:f>
              <c:strCache>
                <c:ptCount val="1"/>
                <c:pt idx="0">
                  <c:v>原虫による年間死亡リスク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'リスク評価'!$D$13:$X$13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'リスク評価'!$D$18:$X$18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'リスク評価'!$B$14</c:f>
              <c:strCache>
                <c:ptCount val="1"/>
                <c:pt idx="0">
                  <c:v>原虫による年間死亡リスク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'リスク評価'!$D$13:$X$13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'リスク評価'!$D$14:$X$14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'リスク評価'!$B$15</c:f>
              <c:strCache>
                <c:ptCount val="1"/>
                <c:pt idx="0">
                  <c:v>塩素殺菌による年間発ガンリスク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'リスク評価'!$D$13:$X$13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'リスク評価'!$D$15:$X$15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0"/>
          <c:order val="3"/>
          <c:tx>
            <c:strRef>
              <c:f>'リスク評価'!$B$16</c:f>
              <c:strCache>
                <c:ptCount val="1"/>
                <c:pt idx="0">
                  <c:v>ベンゼンによる年間発ガンリスク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'リスク評価'!$D$13:$X$13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'リスク評価'!$D$16:$X$16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34900024"/>
        <c:axId val="8329657"/>
      </c:scatterChart>
      <c:valAx>
        <c:axId val="34900024"/>
        <c:scaling>
          <c:orientation val="minMax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8329657"/>
        <c:crossesAt val="1E-07"/>
        <c:crossBetween val="midCat"/>
        <c:dispUnits/>
      </c:valAx>
      <c:valAx>
        <c:axId val="8329657"/>
        <c:scaling>
          <c:logBase val="10"/>
          <c:orientation val="minMax"/>
          <c:max val="0.01"/>
          <c:min val="1E-0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90002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</xdr:row>
      <xdr:rowOff>19050</xdr:rowOff>
    </xdr:from>
    <xdr:to>
      <xdr:col>12</xdr:col>
      <xdr:colOff>352425</xdr:colOff>
      <xdr:row>17</xdr:row>
      <xdr:rowOff>161925</xdr:rowOff>
    </xdr:to>
    <xdr:graphicFrame>
      <xdr:nvGraphicFramePr>
        <xdr:cNvPr id="1" name="Chart 2"/>
        <xdr:cNvGraphicFramePr/>
      </xdr:nvGraphicFramePr>
      <xdr:xfrm>
        <a:off x="4800600" y="533400"/>
        <a:ext cx="37338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11</xdr:row>
      <xdr:rowOff>38100</xdr:rowOff>
    </xdr:from>
    <xdr:to>
      <xdr:col>8</xdr:col>
      <xdr:colOff>114300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2333625" y="1924050"/>
        <a:ext cx="33909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18</xdr:row>
      <xdr:rowOff>123825</xdr:rowOff>
    </xdr:from>
    <xdr:to>
      <xdr:col>10</xdr:col>
      <xdr:colOff>304800</xdr:colOff>
      <xdr:row>33</xdr:row>
      <xdr:rowOff>142875</xdr:rowOff>
    </xdr:to>
    <xdr:graphicFrame>
      <xdr:nvGraphicFramePr>
        <xdr:cNvPr id="1" name="Chart 3"/>
        <xdr:cNvGraphicFramePr/>
      </xdr:nvGraphicFramePr>
      <xdr:xfrm>
        <a:off x="2714625" y="2486025"/>
        <a:ext cx="38481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tsudaHiro\My%20Documents\kako2002\m2000\&#29872;&#22659;&#29983;&#24907;\&#29872;&#22659;&#22259;&#208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&#12456;&#12478;&#12471;&#12459;\kek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&#12456;&#12478;&#12471;&#12459;\de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1-1"/>
      <sheetName val="d1-1"/>
      <sheetName val="f2-5"/>
      <sheetName val="f2-6"/>
      <sheetName val="d2-5"/>
      <sheetName val="f3-2"/>
      <sheetName val="d3-2"/>
      <sheetName val="ｆ3-4"/>
      <sheetName val="d3-4"/>
      <sheetName val="d3ｰ5"/>
      <sheetName val="d4-1"/>
      <sheetName val="d4ｰ2"/>
      <sheetName val="f4-2"/>
      <sheetName val="ｄ4-4"/>
      <sheetName val="f4-4"/>
      <sheetName val="f5-1"/>
      <sheetName val="d5-1"/>
      <sheetName val="f5-2"/>
      <sheetName val="d5-2"/>
      <sheetName val="f5-3"/>
      <sheetName val="d5-3"/>
      <sheetName val="f6-6"/>
      <sheetName val="d6-6"/>
      <sheetName val="d7-2"/>
      <sheetName val="ｆ11-1"/>
      <sheetName val="d11-1"/>
      <sheetName val="f11ｰ2"/>
      <sheetName val="d11-2"/>
      <sheetName val="d12-1"/>
      <sheetName val="f12-2"/>
      <sheetName val="d12-2"/>
      <sheetName val="f14-1"/>
      <sheetName val="d14-1"/>
      <sheetName val="f14-2"/>
      <sheetName val="d14-2"/>
      <sheetName val="d14-4"/>
      <sheetName val="d14-6"/>
    </sheetNames>
    <sheetDataSet>
      <sheetData sheetId="16">
        <row r="3">
          <cell r="A3">
            <v>1870</v>
          </cell>
        </row>
        <row r="4">
          <cell r="A4">
            <v>1871</v>
          </cell>
        </row>
        <row r="5">
          <cell r="A5">
            <v>1872</v>
          </cell>
        </row>
        <row r="6">
          <cell r="A6">
            <v>1873</v>
          </cell>
        </row>
        <row r="7">
          <cell r="A7">
            <v>1874</v>
          </cell>
          <cell r="B7">
            <v>110002</v>
          </cell>
        </row>
        <row r="8">
          <cell r="A8">
            <v>1875</v>
          </cell>
          <cell r="B8">
            <v>116996</v>
          </cell>
        </row>
        <row r="9">
          <cell r="A9">
            <v>1876</v>
          </cell>
          <cell r="B9">
            <v>129166</v>
          </cell>
        </row>
        <row r="10">
          <cell r="A10">
            <v>1877</v>
          </cell>
          <cell r="B10">
            <v>87864</v>
          </cell>
        </row>
        <row r="11">
          <cell r="A11">
            <v>1878</v>
          </cell>
          <cell r="B11">
            <v>60938</v>
          </cell>
        </row>
        <row r="12">
          <cell r="A12">
            <v>1879</v>
          </cell>
          <cell r="B12">
            <v>69496</v>
          </cell>
        </row>
        <row r="13">
          <cell r="A13">
            <v>1880</v>
          </cell>
          <cell r="B13">
            <v>31711</v>
          </cell>
        </row>
        <row r="14">
          <cell r="A14">
            <v>1881</v>
          </cell>
          <cell r="B14">
            <v>27841</v>
          </cell>
        </row>
        <row r="15">
          <cell r="A15">
            <v>1882</v>
          </cell>
          <cell r="B15">
            <v>25012</v>
          </cell>
        </row>
        <row r="16">
          <cell r="A16">
            <v>1883</v>
          </cell>
          <cell r="B16">
            <v>15429</v>
          </cell>
        </row>
        <row r="17">
          <cell r="A17">
            <v>1884</v>
          </cell>
        </row>
        <row r="18">
          <cell r="A18">
            <v>1885</v>
          </cell>
        </row>
        <row r="19">
          <cell r="A19">
            <v>1886</v>
          </cell>
        </row>
        <row r="20">
          <cell r="A20">
            <v>1887</v>
          </cell>
        </row>
        <row r="21">
          <cell r="A21">
            <v>1888</v>
          </cell>
        </row>
        <row r="22">
          <cell r="A22">
            <v>1889</v>
          </cell>
        </row>
        <row r="23">
          <cell r="A23">
            <v>1890</v>
          </cell>
        </row>
        <row r="24">
          <cell r="A24">
            <v>1891</v>
          </cell>
          <cell r="B24" t="str">
            <v>←</v>
          </cell>
        </row>
        <row r="25">
          <cell r="A25">
            <v>1892</v>
          </cell>
        </row>
        <row r="26">
          <cell r="A26">
            <v>1893</v>
          </cell>
        </row>
        <row r="27">
          <cell r="A27">
            <v>1894</v>
          </cell>
        </row>
        <row r="28">
          <cell r="A28">
            <v>1895</v>
          </cell>
        </row>
        <row r="29">
          <cell r="A29">
            <v>1896</v>
          </cell>
        </row>
        <row r="30">
          <cell r="A30">
            <v>1897</v>
          </cell>
        </row>
        <row r="31">
          <cell r="A31">
            <v>1898</v>
          </cell>
        </row>
        <row r="32">
          <cell r="A32">
            <v>1899</v>
          </cell>
        </row>
        <row r="33">
          <cell r="A33">
            <v>1900</v>
          </cell>
        </row>
        <row r="34">
          <cell r="A34">
            <v>1901</v>
          </cell>
        </row>
        <row r="35">
          <cell r="A35">
            <v>1902</v>
          </cell>
          <cell r="B35" t="str">
            <v>←</v>
          </cell>
        </row>
        <row r="36">
          <cell r="A36">
            <v>1903</v>
          </cell>
        </row>
        <row r="37">
          <cell r="A37">
            <v>1904</v>
          </cell>
        </row>
        <row r="38">
          <cell r="A38">
            <v>1905</v>
          </cell>
        </row>
        <row r="39">
          <cell r="A39">
            <v>1906</v>
          </cell>
          <cell r="B39">
            <v>383</v>
          </cell>
        </row>
        <row r="40">
          <cell r="A40">
            <v>1907</v>
          </cell>
          <cell r="B40">
            <v>255</v>
          </cell>
        </row>
        <row r="41">
          <cell r="A41">
            <v>1908</v>
          </cell>
          <cell r="B41">
            <v>179</v>
          </cell>
        </row>
        <row r="42">
          <cell r="A42">
            <v>1909</v>
          </cell>
          <cell r="B42">
            <v>489</v>
          </cell>
        </row>
        <row r="43">
          <cell r="A43">
            <v>1910</v>
          </cell>
          <cell r="B43">
            <v>258</v>
          </cell>
        </row>
        <row r="44">
          <cell r="A44">
            <v>1911</v>
          </cell>
          <cell r="B44">
            <v>183</v>
          </cell>
        </row>
        <row r="45">
          <cell r="A45">
            <v>1912</v>
          </cell>
          <cell r="B45">
            <v>62</v>
          </cell>
        </row>
        <row r="46">
          <cell r="A46">
            <v>1913</v>
          </cell>
          <cell r="B46">
            <v>54</v>
          </cell>
        </row>
        <row r="47">
          <cell r="A47">
            <v>1914</v>
          </cell>
          <cell r="B47">
            <v>16</v>
          </cell>
        </row>
        <row r="48">
          <cell r="A48">
            <v>1915</v>
          </cell>
          <cell r="B48">
            <v>34</v>
          </cell>
        </row>
        <row r="49">
          <cell r="A49">
            <v>1916</v>
          </cell>
          <cell r="B49">
            <v>107</v>
          </cell>
        </row>
        <row r="50">
          <cell r="A50">
            <v>1917</v>
          </cell>
          <cell r="B50">
            <v>57</v>
          </cell>
        </row>
        <row r="51">
          <cell r="A51">
            <v>1918</v>
          </cell>
          <cell r="B51">
            <v>48</v>
          </cell>
        </row>
        <row r="52">
          <cell r="A52">
            <v>1919</v>
          </cell>
          <cell r="B52">
            <v>42</v>
          </cell>
        </row>
        <row r="53">
          <cell r="A53">
            <v>1920</v>
          </cell>
          <cell r="B53">
            <v>16</v>
          </cell>
        </row>
        <row r="54">
          <cell r="A54">
            <v>1921</v>
          </cell>
          <cell r="B54" t="str">
            <v>←</v>
          </cell>
        </row>
        <row r="55">
          <cell r="A55">
            <v>1922</v>
          </cell>
        </row>
        <row r="56">
          <cell r="A56">
            <v>1923</v>
          </cell>
        </row>
        <row r="57">
          <cell r="A57">
            <v>1924</v>
          </cell>
        </row>
        <row r="58">
          <cell r="A58">
            <v>1925</v>
          </cell>
        </row>
        <row r="59">
          <cell r="A59">
            <v>1926</v>
          </cell>
        </row>
        <row r="60">
          <cell r="A60">
            <v>1927</v>
          </cell>
        </row>
        <row r="61">
          <cell r="A61">
            <v>1928</v>
          </cell>
        </row>
        <row r="62">
          <cell r="A62">
            <v>1929</v>
          </cell>
        </row>
        <row r="63">
          <cell r="A63">
            <v>1930</v>
          </cell>
        </row>
        <row r="64">
          <cell r="A64">
            <v>1931</v>
          </cell>
        </row>
        <row r="65">
          <cell r="A65">
            <v>1932</v>
          </cell>
        </row>
        <row r="66">
          <cell r="A66">
            <v>1933</v>
          </cell>
        </row>
        <row r="67">
          <cell r="A67">
            <v>1934</v>
          </cell>
        </row>
        <row r="68">
          <cell r="A68">
            <v>1935</v>
          </cell>
        </row>
        <row r="69">
          <cell r="A69">
            <v>1936</v>
          </cell>
        </row>
        <row r="70">
          <cell r="A70">
            <v>1937</v>
          </cell>
        </row>
        <row r="71">
          <cell r="A71">
            <v>1938</v>
          </cell>
        </row>
        <row r="72">
          <cell r="A72">
            <v>1939</v>
          </cell>
        </row>
        <row r="73">
          <cell r="A73">
            <v>1940</v>
          </cell>
        </row>
        <row r="74">
          <cell r="A74">
            <v>1941</v>
          </cell>
        </row>
        <row r="75">
          <cell r="A75">
            <v>1942</v>
          </cell>
        </row>
        <row r="76">
          <cell r="A76">
            <v>1943</v>
          </cell>
        </row>
        <row r="77">
          <cell r="A77">
            <v>1944</v>
          </cell>
        </row>
        <row r="78">
          <cell r="A78">
            <v>1945</v>
          </cell>
        </row>
        <row r="79">
          <cell r="A79">
            <v>1946</v>
          </cell>
        </row>
        <row r="80">
          <cell r="A80">
            <v>1947</v>
          </cell>
        </row>
        <row r="81">
          <cell r="A81">
            <v>1948</v>
          </cell>
        </row>
        <row r="82">
          <cell r="A82">
            <v>1949</v>
          </cell>
        </row>
        <row r="83">
          <cell r="A83">
            <v>1950</v>
          </cell>
        </row>
        <row r="84">
          <cell r="A84">
            <v>1951</v>
          </cell>
        </row>
        <row r="85">
          <cell r="A85">
            <v>1952</v>
          </cell>
        </row>
        <row r="86">
          <cell r="A86">
            <v>1953</v>
          </cell>
        </row>
        <row r="87">
          <cell r="A87">
            <v>1954</v>
          </cell>
        </row>
        <row r="88">
          <cell r="A88">
            <v>1955</v>
          </cell>
        </row>
        <row r="89">
          <cell r="A89">
            <v>1956</v>
          </cell>
          <cell r="B89">
            <v>22</v>
          </cell>
        </row>
        <row r="90">
          <cell r="A90">
            <v>1957</v>
          </cell>
          <cell r="B90">
            <v>45</v>
          </cell>
        </row>
        <row r="91">
          <cell r="A91">
            <v>1958</v>
          </cell>
          <cell r="B91">
            <v>420</v>
          </cell>
        </row>
        <row r="92">
          <cell r="A92">
            <v>1959</v>
          </cell>
          <cell r="B92">
            <v>561</v>
          </cell>
        </row>
        <row r="93">
          <cell r="A93">
            <v>1960</v>
          </cell>
          <cell r="B93">
            <v>663</v>
          </cell>
        </row>
        <row r="94">
          <cell r="A94">
            <v>1961</v>
          </cell>
          <cell r="B94">
            <v>763</v>
          </cell>
        </row>
        <row r="95">
          <cell r="A95">
            <v>1962</v>
          </cell>
          <cell r="B95">
            <v>1503</v>
          </cell>
        </row>
        <row r="96">
          <cell r="A96">
            <v>1963</v>
          </cell>
          <cell r="B96">
            <v>1829</v>
          </cell>
        </row>
        <row r="97">
          <cell r="A97">
            <v>1964</v>
          </cell>
          <cell r="B97">
            <v>2248</v>
          </cell>
        </row>
        <row r="98">
          <cell r="A98">
            <v>1965</v>
          </cell>
          <cell r="B98">
            <v>3159</v>
          </cell>
        </row>
        <row r="99">
          <cell r="A99">
            <v>1966</v>
          </cell>
          <cell r="B99">
            <v>3234</v>
          </cell>
        </row>
        <row r="100">
          <cell r="A100">
            <v>1967</v>
          </cell>
          <cell r="B100">
            <v>2346</v>
          </cell>
        </row>
        <row r="101">
          <cell r="A101">
            <v>1968</v>
          </cell>
          <cell r="B101">
            <v>2632</v>
          </cell>
        </row>
        <row r="102">
          <cell r="A102">
            <v>1969</v>
          </cell>
          <cell r="B102">
            <v>2268</v>
          </cell>
        </row>
        <row r="103">
          <cell r="A103">
            <v>1970</v>
          </cell>
          <cell r="B103">
            <v>2908</v>
          </cell>
        </row>
        <row r="104">
          <cell r="A104">
            <v>1971</v>
          </cell>
          <cell r="B104">
            <v>2305</v>
          </cell>
        </row>
        <row r="105">
          <cell r="A105">
            <v>1972</v>
          </cell>
          <cell r="B105">
            <v>1813</v>
          </cell>
        </row>
        <row r="106">
          <cell r="A106">
            <v>1973</v>
          </cell>
          <cell r="B106">
            <v>3676</v>
          </cell>
        </row>
        <row r="107">
          <cell r="A107">
            <v>1974</v>
          </cell>
          <cell r="B107">
            <v>1306</v>
          </cell>
        </row>
        <row r="108">
          <cell r="A108">
            <v>1975</v>
          </cell>
          <cell r="B108">
            <v>1394</v>
          </cell>
        </row>
        <row r="109">
          <cell r="A109">
            <v>1976</v>
          </cell>
          <cell r="B109">
            <v>1588</v>
          </cell>
        </row>
        <row r="110">
          <cell r="A110">
            <v>1977</v>
          </cell>
          <cell r="B110">
            <v>2816</v>
          </cell>
        </row>
        <row r="111">
          <cell r="A111">
            <v>1978</v>
          </cell>
          <cell r="B111">
            <v>2571</v>
          </cell>
        </row>
        <row r="112">
          <cell r="A112">
            <v>1979</v>
          </cell>
          <cell r="B112">
            <v>3265</v>
          </cell>
        </row>
        <row r="113">
          <cell r="A113">
            <v>1980</v>
          </cell>
          <cell r="B113">
            <v>2867</v>
          </cell>
        </row>
        <row r="114">
          <cell r="A114">
            <v>1981</v>
          </cell>
          <cell r="B114">
            <v>3469</v>
          </cell>
        </row>
        <row r="115">
          <cell r="A115">
            <v>1982</v>
          </cell>
          <cell r="B115">
            <v>3757</v>
          </cell>
        </row>
        <row r="116">
          <cell r="A116">
            <v>1983</v>
          </cell>
          <cell r="B116">
            <v>4648</v>
          </cell>
        </row>
        <row r="117">
          <cell r="A117">
            <v>1984</v>
          </cell>
          <cell r="B117">
            <v>6010</v>
          </cell>
        </row>
        <row r="118">
          <cell r="A118">
            <v>1985</v>
          </cell>
          <cell r="B118">
            <v>5967</v>
          </cell>
        </row>
        <row r="119">
          <cell r="A119">
            <v>1986</v>
          </cell>
          <cell r="B119">
            <v>6811</v>
          </cell>
        </row>
        <row r="120">
          <cell r="A120">
            <v>1987</v>
          </cell>
          <cell r="B120">
            <v>8659</v>
          </cell>
        </row>
        <row r="121">
          <cell r="A121">
            <v>1988</v>
          </cell>
          <cell r="B121">
            <v>7965</v>
          </cell>
        </row>
        <row r="122">
          <cell r="A122">
            <v>1989</v>
          </cell>
          <cell r="B122">
            <v>12605</v>
          </cell>
        </row>
        <row r="123">
          <cell r="A123">
            <v>1990</v>
          </cell>
          <cell r="B123">
            <v>13777</v>
          </cell>
        </row>
        <row r="124">
          <cell r="A124">
            <v>1991</v>
          </cell>
          <cell r="B124">
            <v>16134</v>
          </cell>
        </row>
        <row r="125">
          <cell r="A125">
            <v>1992</v>
          </cell>
          <cell r="B125">
            <v>18117</v>
          </cell>
        </row>
        <row r="126">
          <cell r="A126">
            <v>1993</v>
          </cell>
          <cell r="B126">
            <v>21069</v>
          </cell>
        </row>
        <row r="127">
          <cell r="A127">
            <v>1994</v>
          </cell>
          <cell r="B127">
            <v>26843</v>
          </cell>
        </row>
      </sheetData>
      <sheetData sheetId="36">
        <row r="1">
          <cell r="B1">
            <v>1946</v>
          </cell>
          <cell r="C1">
            <v>1947</v>
          </cell>
          <cell r="D1">
            <v>1948</v>
          </cell>
          <cell r="E1">
            <v>1949</v>
          </cell>
          <cell r="F1">
            <v>1950</v>
          </cell>
          <cell r="G1">
            <v>1951</v>
          </cell>
          <cell r="H1">
            <v>1952</v>
          </cell>
          <cell r="I1">
            <v>1953</v>
          </cell>
          <cell r="J1">
            <v>1954</v>
          </cell>
          <cell r="K1">
            <v>1955</v>
          </cell>
          <cell r="L1">
            <v>1956</v>
          </cell>
          <cell r="M1">
            <v>1957</v>
          </cell>
          <cell r="N1">
            <v>1958</v>
          </cell>
          <cell r="O1">
            <v>1959</v>
          </cell>
          <cell r="P1">
            <v>1960</v>
          </cell>
          <cell r="Q1">
            <v>1961</v>
          </cell>
          <cell r="R1">
            <v>1962</v>
          </cell>
          <cell r="S1">
            <v>1963</v>
          </cell>
          <cell r="T1">
            <v>1964</v>
          </cell>
          <cell r="U1">
            <v>1965</v>
          </cell>
          <cell r="V1">
            <v>1966</v>
          </cell>
          <cell r="W1">
            <v>1967</v>
          </cell>
          <cell r="X1">
            <v>1968</v>
          </cell>
          <cell r="Y1">
            <v>1969</v>
          </cell>
          <cell r="Z1">
            <v>1970</v>
          </cell>
          <cell r="AA1">
            <v>1971</v>
          </cell>
          <cell r="AB1">
            <v>1972</v>
          </cell>
          <cell r="AC1">
            <v>1973</v>
          </cell>
          <cell r="AD1">
            <v>1974</v>
          </cell>
          <cell r="AE1">
            <v>1975</v>
          </cell>
          <cell r="AF1">
            <v>1976</v>
          </cell>
          <cell r="AG1">
            <v>1977</v>
          </cell>
          <cell r="AH1">
            <v>1978</v>
          </cell>
          <cell r="AI1">
            <v>1979</v>
          </cell>
          <cell r="AJ1">
            <v>1980</v>
          </cell>
          <cell r="AK1">
            <v>1981</v>
          </cell>
          <cell r="AL1">
            <v>1982</v>
          </cell>
          <cell r="AM1">
            <v>1983</v>
          </cell>
          <cell r="AN1">
            <v>1984</v>
          </cell>
          <cell r="AO1">
            <v>1985</v>
          </cell>
          <cell r="AP1">
            <v>1986</v>
          </cell>
          <cell r="AQ1">
            <v>1987</v>
          </cell>
          <cell r="AR1">
            <v>1988</v>
          </cell>
          <cell r="AS1">
            <v>1989</v>
          </cell>
          <cell r="AT1">
            <v>1990</v>
          </cell>
          <cell r="AU1">
            <v>1991</v>
          </cell>
          <cell r="AV1">
            <v>1992</v>
          </cell>
          <cell r="AW1">
            <v>1993</v>
          </cell>
          <cell r="AX1">
            <v>1994</v>
          </cell>
          <cell r="AY1">
            <v>1995</v>
          </cell>
        </row>
        <row r="2">
          <cell r="B2">
            <v>19292</v>
          </cell>
          <cell r="C2">
            <v>8713</v>
          </cell>
          <cell r="D2">
            <v>7307</v>
          </cell>
          <cell r="E2">
            <v>5006</v>
          </cell>
          <cell r="F2">
            <v>4227</v>
          </cell>
          <cell r="G2">
            <v>6780</v>
          </cell>
          <cell r="H2">
            <v>7929</v>
          </cell>
          <cell r="I2">
            <v>9493</v>
          </cell>
          <cell r="J2">
            <v>9826</v>
          </cell>
          <cell r="K2">
            <v>11867</v>
          </cell>
          <cell r="L2">
            <v>11765</v>
          </cell>
          <cell r="M2">
            <v>10159</v>
          </cell>
          <cell r="N2">
            <v>9875</v>
          </cell>
          <cell r="O2">
            <v>9959</v>
          </cell>
          <cell r="P2">
            <v>10164</v>
          </cell>
          <cell r="Q2">
            <v>8224</v>
          </cell>
          <cell r="R2">
            <v>7752</v>
          </cell>
          <cell r="S2">
            <v>7833</v>
          </cell>
          <cell r="T2">
            <v>7385</v>
          </cell>
          <cell r="U2">
            <v>7553</v>
          </cell>
          <cell r="V2">
            <v>7970</v>
          </cell>
          <cell r="W2">
            <v>8007</v>
          </cell>
          <cell r="X2">
            <v>7277</v>
          </cell>
          <cell r="Y2">
            <v>7891</v>
          </cell>
          <cell r="Z2">
            <v>8115</v>
          </cell>
          <cell r="AA2">
            <v>5968</v>
          </cell>
          <cell r="AB2">
            <v>5875</v>
          </cell>
          <cell r="AC2">
            <v>6494</v>
          </cell>
          <cell r="AD2">
            <v>7529</v>
          </cell>
          <cell r="AE2">
            <v>7990</v>
          </cell>
          <cell r="AF2">
            <v>9241</v>
          </cell>
          <cell r="AG2">
            <v>8804</v>
          </cell>
          <cell r="AH2">
            <v>10207</v>
          </cell>
          <cell r="AI2">
            <v>9354</v>
          </cell>
          <cell r="AJ2">
            <v>9454</v>
          </cell>
          <cell r="AK2">
            <v>9343</v>
          </cell>
          <cell r="AL2">
            <v>9637</v>
          </cell>
          <cell r="AM2">
            <v>9556</v>
          </cell>
          <cell r="AN2">
            <v>9428</v>
          </cell>
          <cell r="AO2">
            <v>9703</v>
          </cell>
          <cell r="AP2">
            <v>9669</v>
          </cell>
          <cell r="AQ2">
            <v>9894</v>
          </cell>
          <cell r="AR2">
            <v>10398</v>
          </cell>
          <cell r="AS2">
            <v>10312</v>
          </cell>
          <cell r="AT2">
            <v>10432</v>
          </cell>
          <cell r="AU2">
            <v>11116</v>
          </cell>
          <cell r="AV2">
            <v>11463</v>
          </cell>
          <cell r="AW2">
            <v>12155</v>
          </cell>
          <cell r="AX2">
            <v>13009</v>
          </cell>
          <cell r="AY2">
            <v>13363</v>
          </cell>
        </row>
        <row r="3">
          <cell r="B3">
            <v>147997</v>
          </cell>
          <cell r="C3">
            <v>145364</v>
          </cell>
          <cell r="D3">
            <v>120386</v>
          </cell>
          <cell r="E3">
            <v>100362</v>
          </cell>
          <cell r="F3">
            <v>77900</v>
          </cell>
          <cell r="G3">
            <v>94750</v>
          </cell>
          <cell r="H3">
            <v>119341</v>
          </cell>
          <cell r="I3">
            <v>125755</v>
          </cell>
          <cell r="J3">
            <v>139161</v>
          </cell>
          <cell r="K3">
            <v>146885</v>
          </cell>
          <cell r="L3">
            <v>149714</v>
          </cell>
          <cell r="M3">
            <v>155517</v>
          </cell>
          <cell r="N3">
            <v>151708</v>
          </cell>
          <cell r="O3">
            <v>164012</v>
          </cell>
          <cell r="P3">
            <v>179986</v>
          </cell>
          <cell r="Q3">
            <v>193333</v>
          </cell>
          <cell r="R3">
            <v>211013</v>
          </cell>
          <cell r="S3">
            <v>283638</v>
          </cell>
          <cell r="T3">
            <v>289429</v>
          </cell>
          <cell r="U3">
            <v>311148</v>
          </cell>
          <cell r="V3">
            <v>340532</v>
          </cell>
          <cell r="W3">
            <v>375458</v>
          </cell>
          <cell r="X3">
            <v>414853</v>
          </cell>
          <cell r="Y3">
            <v>455287</v>
          </cell>
          <cell r="Z3">
            <v>497597</v>
          </cell>
          <cell r="AA3">
            <v>440429</v>
          </cell>
          <cell r="AB3">
            <v>439013</v>
          </cell>
          <cell r="AC3">
            <v>457349</v>
          </cell>
          <cell r="AD3">
            <v>487927</v>
          </cell>
          <cell r="AE3">
            <v>493734</v>
          </cell>
          <cell r="AF3">
            <v>505375</v>
          </cell>
          <cell r="AG3">
            <v>455150</v>
          </cell>
          <cell r="AH3">
            <v>485399</v>
          </cell>
          <cell r="AI3">
            <v>431964</v>
          </cell>
          <cell r="AJ3">
            <v>408620</v>
          </cell>
          <cell r="AK3">
            <v>384166</v>
          </cell>
          <cell r="AL3">
            <v>353094</v>
          </cell>
          <cell r="AM3">
            <v>325149</v>
          </cell>
          <cell r="AN3">
            <v>305760</v>
          </cell>
          <cell r="AO3">
            <v>289758</v>
          </cell>
          <cell r="AP3">
            <v>272492</v>
          </cell>
          <cell r="AQ3">
            <v>262100</v>
          </cell>
          <cell r="AR3">
            <v>253261</v>
          </cell>
          <cell r="AS3">
            <v>243629</v>
          </cell>
          <cell r="AT3">
            <v>237602</v>
          </cell>
          <cell r="AU3">
            <v>232271</v>
          </cell>
          <cell r="AV3">
            <v>224563</v>
          </cell>
          <cell r="AW3">
            <v>216427</v>
          </cell>
          <cell r="AX3">
            <v>211484</v>
          </cell>
          <cell r="AY3">
            <v>201891</v>
          </cell>
        </row>
        <row r="4">
          <cell r="F4">
            <v>8429</v>
          </cell>
          <cell r="G4">
            <v>17543</v>
          </cell>
          <cell r="H4">
            <v>20575</v>
          </cell>
          <cell r="I4">
            <v>27489</v>
          </cell>
          <cell r="J4">
            <v>34761</v>
          </cell>
          <cell r="K4">
            <v>29946</v>
          </cell>
          <cell r="L4">
            <v>27650</v>
          </cell>
          <cell r="M4">
            <v>29674</v>
          </cell>
          <cell r="N4">
            <v>15117</v>
          </cell>
          <cell r="O4">
            <v>13943</v>
          </cell>
          <cell r="P4">
            <v>18064</v>
          </cell>
          <cell r="Q4">
            <v>25104</v>
          </cell>
          <cell r="R4">
            <v>25010</v>
          </cell>
          <cell r="S4">
            <v>23006</v>
          </cell>
          <cell r="T4">
            <v>22385</v>
          </cell>
          <cell r="U4">
            <v>23748</v>
          </cell>
          <cell r="V4">
            <v>24627</v>
          </cell>
          <cell r="W4">
            <v>25582</v>
          </cell>
          <cell r="X4">
            <v>26690</v>
          </cell>
          <cell r="Y4">
            <v>27950</v>
          </cell>
          <cell r="Z4">
            <v>26553</v>
          </cell>
          <cell r="AA4">
            <v>21218</v>
          </cell>
          <cell r="AB4">
            <v>17396</v>
          </cell>
          <cell r="AC4">
            <v>16128</v>
          </cell>
          <cell r="AD4">
            <v>16787</v>
          </cell>
          <cell r="AE4">
            <v>16030</v>
          </cell>
          <cell r="AF4">
            <v>16014</v>
          </cell>
          <cell r="AG4">
            <v>13083</v>
          </cell>
          <cell r="AH4">
            <v>15055</v>
          </cell>
          <cell r="AI4">
            <v>15073</v>
          </cell>
          <cell r="AJ4">
            <v>13803</v>
          </cell>
          <cell r="AK4">
            <v>13209</v>
          </cell>
          <cell r="AL4">
            <v>12397</v>
          </cell>
          <cell r="AM4">
            <v>10538</v>
          </cell>
          <cell r="AN4">
            <v>9998</v>
          </cell>
          <cell r="AO4">
            <v>9402</v>
          </cell>
          <cell r="AP4">
            <v>8861</v>
          </cell>
          <cell r="AQ4">
            <v>8447</v>
          </cell>
          <cell r="AR4">
            <v>8642</v>
          </cell>
          <cell r="AS4">
            <v>8310</v>
          </cell>
          <cell r="AT4">
            <v>8357</v>
          </cell>
          <cell r="AU4">
            <v>8931</v>
          </cell>
          <cell r="AV4">
            <v>8859</v>
          </cell>
          <cell r="AW4">
            <v>8544</v>
          </cell>
          <cell r="AX4">
            <v>9436</v>
          </cell>
          <cell r="AY4">
            <v>9261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.1"/>
      <sheetName val="catch"/>
      <sheetName val="fig.2"/>
      <sheetName val="被害"/>
      <sheetName val="fig.3"/>
      <sheetName val="生活環"/>
      <sheetName val="kekka"/>
      <sheetName val="fig.4"/>
      <sheetName val="fig.5"/>
      <sheetName val="fig.6"/>
      <sheetName val="fig.7"/>
      <sheetName val="fig.8"/>
    </sheetNames>
    <sheetDataSet>
      <sheetData sheetId="1">
        <row r="3">
          <cell r="A3">
            <v>1870</v>
          </cell>
        </row>
        <row r="4">
          <cell r="A4">
            <v>1871</v>
          </cell>
        </row>
        <row r="5">
          <cell r="A5">
            <v>1872</v>
          </cell>
        </row>
        <row r="6">
          <cell r="A6">
            <v>1873</v>
          </cell>
        </row>
        <row r="7">
          <cell r="A7">
            <v>1874</v>
          </cell>
          <cell r="B7">
            <v>110002</v>
          </cell>
        </row>
        <row r="8">
          <cell r="A8">
            <v>1875</v>
          </cell>
          <cell r="B8">
            <v>116996</v>
          </cell>
        </row>
        <row r="9">
          <cell r="A9">
            <v>1876</v>
          </cell>
          <cell r="B9">
            <v>129166</v>
          </cell>
        </row>
        <row r="10">
          <cell r="A10">
            <v>1877</v>
          </cell>
          <cell r="B10">
            <v>87864</v>
          </cell>
        </row>
        <row r="11">
          <cell r="A11">
            <v>1878</v>
          </cell>
          <cell r="B11">
            <v>60938</v>
          </cell>
        </row>
        <row r="12">
          <cell r="A12">
            <v>1879</v>
          </cell>
          <cell r="B12">
            <v>69496</v>
          </cell>
        </row>
        <row r="13">
          <cell r="A13">
            <v>1880</v>
          </cell>
          <cell r="B13">
            <v>31711</v>
          </cell>
        </row>
        <row r="14">
          <cell r="A14">
            <v>1881</v>
          </cell>
          <cell r="B14">
            <v>27841</v>
          </cell>
        </row>
        <row r="15">
          <cell r="A15">
            <v>1882</v>
          </cell>
          <cell r="B15">
            <v>25012</v>
          </cell>
        </row>
        <row r="16">
          <cell r="A16">
            <v>1883</v>
          </cell>
          <cell r="B16">
            <v>15429</v>
          </cell>
        </row>
        <row r="17">
          <cell r="A17">
            <v>1884</v>
          </cell>
        </row>
        <row r="18">
          <cell r="A18">
            <v>1885</v>
          </cell>
        </row>
        <row r="19">
          <cell r="A19">
            <v>1886</v>
          </cell>
        </row>
        <row r="20">
          <cell r="A20">
            <v>1887</v>
          </cell>
        </row>
        <row r="21">
          <cell r="A21">
            <v>1888</v>
          </cell>
        </row>
        <row r="22">
          <cell r="A22">
            <v>1889</v>
          </cell>
        </row>
        <row r="23">
          <cell r="A23">
            <v>1890</v>
          </cell>
        </row>
        <row r="24">
          <cell r="A24">
            <v>1891</v>
          </cell>
          <cell r="B24" t="str">
            <v>←</v>
          </cell>
        </row>
        <row r="25">
          <cell r="A25">
            <v>1892</v>
          </cell>
        </row>
        <row r="26">
          <cell r="A26">
            <v>1893</v>
          </cell>
        </row>
        <row r="27">
          <cell r="A27">
            <v>1894</v>
          </cell>
        </row>
        <row r="28">
          <cell r="A28">
            <v>1895</v>
          </cell>
        </row>
        <row r="29">
          <cell r="A29">
            <v>1896</v>
          </cell>
        </row>
        <row r="30">
          <cell r="A30">
            <v>1897</v>
          </cell>
        </row>
        <row r="31">
          <cell r="A31">
            <v>1898</v>
          </cell>
        </row>
        <row r="32">
          <cell r="A32">
            <v>1899</v>
          </cell>
        </row>
        <row r="33">
          <cell r="A33">
            <v>1900</v>
          </cell>
        </row>
        <row r="34">
          <cell r="A34">
            <v>1901</v>
          </cell>
        </row>
        <row r="35">
          <cell r="A35">
            <v>1902</v>
          </cell>
          <cell r="B35" t="str">
            <v>←</v>
          </cell>
        </row>
        <row r="36">
          <cell r="A36">
            <v>1903</v>
          </cell>
        </row>
        <row r="37">
          <cell r="A37">
            <v>1904</v>
          </cell>
        </row>
        <row r="38">
          <cell r="A38">
            <v>1905</v>
          </cell>
        </row>
        <row r="39">
          <cell r="A39">
            <v>1906</v>
          </cell>
          <cell r="B39">
            <v>383</v>
          </cell>
        </row>
        <row r="40">
          <cell r="A40">
            <v>1907</v>
          </cell>
          <cell r="B40">
            <v>255</v>
          </cell>
        </row>
        <row r="41">
          <cell r="A41">
            <v>1908</v>
          </cell>
          <cell r="B41">
            <v>179</v>
          </cell>
        </row>
        <row r="42">
          <cell r="A42">
            <v>1909</v>
          </cell>
          <cell r="B42">
            <v>489</v>
          </cell>
        </row>
        <row r="43">
          <cell r="A43">
            <v>1910</v>
          </cell>
          <cell r="B43">
            <v>258</v>
          </cell>
        </row>
        <row r="44">
          <cell r="A44">
            <v>1911</v>
          </cell>
          <cell r="B44">
            <v>183</v>
          </cell>
        </row>
        <row r="45">
          <cell r="A45">
            <v>1912</v>
          </cell>
          <cell r="B45">
            <v>62</v>
          </cell>
        </row>
        <row r="46">
          <cell r="A46">
            <v>1913</v>
          </cell>
          <cell r="B46">
            <v>54</v>
          </cell>
        </row>
        <row r="47">
          <cell r="A47">
            <v>1914</v>
          </cell>
          <cell r="B47">
            <v>16</v>
          </cell>
        </row>
        <row r="48">
          <cell r="A48">
            <v>1915</v>
          </cell>
          <cell r="B48">
            <v>34</v>
          </cell>
        </row>
        <row r="49">
          <cell r="A49">
            <v>1916</v>
          </cell>
          <cell r="B49">
            <v>107</v>
          </cell>
        </row>
        <row r="50">
          <cell r="A50">
            <v>1917</v>
          </cell>
          <cell r="B50">
            <v>57</v>
          </cell>
        </row>
        <row r="51">
          <cell r="A51">
            <v>1918</v>
          </cell>
          <cell r="B51">
            <v>48</v>
          </cell>
        </row>
        <row r="52">
          <cell r="A52">
            <v>1919</v>
          </cell>
          <cell r="B52">
            <v>42</v>
          </cell>
        </row>
        <row r="53">
          <cell r="A53">
            <v>1920</v>
          </cell>
          <cell r="B53">
            <v>16</v>
          </cell>
        </row>
        <row r="54">
          <cell r="A54">
            <v>1921</v>
          </cell>
          <cell r="B54" t="str">
            <v>←</v>
          </cell>
        </row>
        <row r="55">
          <cell r="A55">
            <v>1922</v>
          </cell>
        </row>
        <row r="56">
          <cell r="A56">
            <v>1923</v>
          </cell>
        </row>
        <row r="57">
          <cell r="A57">
            <v>1924</v>
          </cell>
        </row>
        <row r="58">
          <cell r="A58">
            <v>1925</v>
          </cell>
        </row>
        <row r="59">
          <cell r="A59">
            <v>1926</v>
          </cell>
        </row>
        <row r="60">
          <cell r="A60">
            <v>1927</v>
          </cell>
        </row>
        <row r="61">
          <cell r="A61">
            <v>1928</v>
          </cell>
        </row>
        <row r="62">
          <cell r="A62">
            <v>1929</v>
          </cell>
        </row>
        <row r="63">
          <cell r="A63">
            <v>1930</v>
          </cell>
        </row>
        <row r="64">
          <cell r="A64">
            <v>1931</v>
          </cell>
        </row>
        <row r="65">
          <cell r="A65">
            <v>1932</v>
          </cell>
        </row>
        <row r="66">
          <cell r="A66">
            <v>1933</v>
          </cell>
        </row>
        <row r="67">
          <cell r="A67">
            <v>1934</v>
          </cell>
        </row>
        <row r="68">
          <cell r="A68">
            <v>1935</v>
          </cell>
        </row>
        <row r="69">
          <cell r="A69">
            <v>1936</v>
          </cell>
        </row>
        <row r="70">
          <cell r="A70">
            <v>1937</v>
          </cell>
        </row>
        <row r="71">
          <cell r="A71">
            <v>1938</v>
          </cell>
        </row>
        <row r="72">
          <cell r="A72">
            <v>1939</v>
          </cell>
        </row>
        <row r="73">
          <cell r="A73">
            <v>1940</v>
          </cell>
        </row>
        <row r="74">
          <cell r="A74">
            <v>1941</v>
          </cell>
        </row>
        <row r="75">
          <cell r="A75">
            <v>1942</v>
          </cell>
        </row>
        <row r="76">
          <cell r="A76">
            <v>1943</v>
          </cell>
        </row>
        <row r="77">
          <cell r="A77">
            <v>1944</v>
          </cell>
        </row>
        <row r="78">
          <cell r="A78">
            <v>1945</v>
          </cell>
        </row>
        <row r="79">
          <cell r="A79">
            <v>1946</v>
          </cell>
        </row>
        <row r="80">
          <cell r="A80">
            <v>1947</v>
          </cell>
        </row>
        <row r="81">
          <cell r="A81">
            <v>1948</v>
          </cell>
        </row>
        <row r="82">
          <cell r="A82">
            <v>1949</v>
          </cell>
        </row>
        <row r="83">
          <cell r="A83">
            <v>1950</v>
          </cell>
        </row>
        <row r="84">
          <cell r="A84">
            <v>1951</v>
          </cell>
        </row>
        <row r="85">
          <cell r="A85">
            <v>1952</v>
          </cell>
        </row>
        <row r="86">
          <cell r="A86">
            <v>1953</v>
          </cell>
        </row>
        <row r="87">
          <cell r="A87">
            <v>1954</v>
          </cell>
        </row>
        <row r="88">
          <cell r="A88">
            <v>1955</v>
          </cell>
        </row>
        <row r="89">
          <cell r="A89">
            <v>1956</v>
          </cell>
          <cell r="B89">
            <v>22</v>
          </cell>
        </row>
        <row r="90">
          <cell r="A90">
            <v>1957</v>
          </cell>
          <cell r="B90">
            <v>45</v>
          </cell>
        </row>
        <row r="91">
          <cell r="A91">
            <v>1958</v>
          </cell>
          <cell r="B91">
            <v>420</v>
          </cell>
        </row>
        <row r="92">
          <cell r="A92">
            <v>1959</v>
          </cell>
          <cell r="B92">
            <v>561</v>
          </cell>
        </row>
        <row r="93">
          <cell r="A93">
            <v>1960</v>
          </cell>
          <cell r="B93">
            <v>663</v>
          </cell>
        </row>
        <row r="94">
          <cell r="A94">
            <v>1961</v>
          </cell>
          <cell r="B94">
            <v>763</v>
          </cell>
        </row>
        <row r="95">
          <cell r="A95">
            <v>1962</v>
          </cell>
          <cell r="B95">
            <v>1503</v>
          </cell>
        </row>
        <row r="96">
          <cell r="A96">
            <v>1963</v>
          </cell>
          <cell r="B96">
            <v>1829</v>
          </cell>
        </row>
        <row r="97">
          <cell r="A97">
            <v>1964</v>
          </cell>
          <cell r="B97">
            <v>2248</v>
          </cell>
        </row>
        <row r="98">
          <cell r="A98">
            <v>1965</v>
          </cell>
          <cell r="B98">
            <v>3159</v>
          </cell>
        </row>
        <row r="99">
          <cell r="A99">
            <v>1966</v>
          </cell>
          <cell r="B99">
            <v>3234</v>
          </cell>
        </row>
        <row r="100">
          <cell r="A100">
            <v>1967</v>
          </cell>
          <cell r="B100">
            <v>2346</v>
          </cell>
        </row>
        <row r="101">
          <cell r="A101">
            <v>1968</v>
          </cell>
          <cell r="B101">
            <v>2632</v>
          </cell>
        </row>
        <row r="102">
          <cell r="A102">
            <v>1969</v>
          </cell>
          <cell r="B102">
            <v>2268</v>
          </cell>
        </row>
        <row r="103">
          <cell r="A103">
            <v>1970</v>
          </cell>
          <cell r="B103">
            <v>2908</v>
          </cell>
        </row>
        <row r="104">
          <cell r="A104">
            <v>1971</v>
          </cell>
          <cell r="B104">
            <v>2305</v>
          </cell>
        </row>
        <row r="105">
          <cell r="A105">
            <v>1972</v>
          </cell>
          <cell r="B105">
            <v>1813</v>
          </cell>
        </row>
        <row r="106">
          <cell r="A106">
            <v>1973</v>
          </cell>
          <cell r="B106">
            <v>3676</v>
          </cell>
        </row>
        <row r="107">
          <cell r="A107">
            <v>1974</v>
          </cell>
          <cell r="B107">
            <v>1306</v>
          </cell>
        </row>
        <row r="108">
          <cell r="A108">
            <v>1975</v>
          </cell>
          <cell r="B108">
            <v>1394</v>
          </cell>
        </row>
        <row r="109">
          <cell r="A109">
            <v>1976</v>
          </cell>
          <cell r="B109">
            <v>1588</v>
          </cell>
        </row>
        <row r="110">
          <cell r="A110">
            <v>1977</v>
          </cell>
          <cell r="B110">
            <v>2816</v>
          </cell>
        </row>
        <row r="111">
          <cell r="A111">
            <v>1978</v>
          </cell>
          <cell r="B111">
            <v>2571</v>
          </cell>
        </row>
        <row r="112">
          <cell r="A112">
            <v>1979</v>
          </cell>
          <cell r="B112">
            <v>3265</v>
          </cell>
        </row>
        <row r="113">
          <cell r="A113">
            <v>1980</v>
          </cell>
          <cell r="B113">
            <v>2867</v>
          </cell>
        </row>
        <row r="114">
          <cell r="A114">
            <v>1981</v>
          </cell>
          <cell r="B114">
            <v>3469</v>
          </cell>
        </row>
        <row r="115">
          <cell r="A115">
            <v>1982</v>
          </cell>
          <cell r="B115">
            <v>3757</v>
          </cell>
        </row>
        <row r="116">
          <cell r="A116">
            <v>1983</v>
          </cell>
          <cell r="B116">
            <v>4648</v>
          </cell>
        </row>
        <row r="117">
          <cell r="A117">
            <v>1984</v>
          </cell>
          <cell r="B117">
            <v>6010</v>
          </cell>
        </row>
        <row r="118">
          <cell r="A118">
            <v>1985</v>
          </cell>
          <cell r="B118">
            <v>5967</v>
          </cell>
        </row>
        <row r="119">
          <cell r="A119">
            <v>1986</v>
          </cell>
          <cell r="B119">
            <v>6811</v>
          </cell>
        </row>
        <row r="120">
          <cell r="A120">
            <v>1987</v>
          </cell>
          <cell r="B120">
            <v>8659</v>
          </cell>
        </row>
        <row r="121">
          <cell r="A121">
            <v>1988</v>
          </cell>
          <cell r="B121">
            <v>7965</v>
          </cell>
        </row>
        <row r="122">
          <cell r="A122">
            <v>1989</v>
          </cell>
          <cell r="B122">
            <v>12605</v>
          </cell>
        </row>
        <row r="123">
          <cell r="A123">
            <v>1990</v>
          </cell>
          <cell r="B123">
            <v>13777</v>
          </cell>
        </row>
        <row r="124">
          <cell r="A124">
            <v>1991</v>
          </cell>
          <cell r="B124">
            <v>16134</v>
          </cell>
        </row>
        <row r="125">
          <cell r="A125">
            <v>1992</v>
          </cell>
          <cell r="B125">
            <v>18117</v>
          </cell>
        </row>
        <row r="126">
          <cell r="A126">
            <v>1993</v>
          </cell>
          <cell r="B126">
            <v>21069</v>
          </cell>
        </row>
        <row r="127">
          <cell r="A127">
            <v>1994</v>
          </cell>
          <cell r="B127">
            <v>26843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捕獲"/>
      <sheetName val="被害"/>
      <sheetName val="生活環"/>
      <sheetName val="表2"/>
      <sheetName val="結果"/>
      <sheetName val="fig.4"/>
      <sheetName val="fig.5"/>
      <sheetName val="fig.6"/>
      <sheetName val="fig.7"/>
      <sheetName val="fig.8"/>
    </sheetNames>
    <sheetDataSet>
      <sheetData sheetId="0">
        <row r="7">
          <cell r="B7">
            <v>110002</v>
          </cell>
        </row>
        <row r="8">
          <cell r="B8">
            <v>116996</v>
          </cell>
        </row>
        <row r="9">
          <cell r="B9">
            <v>129166</v>
          </cell>
        </row>
        <row r="10">
          <cell r="B10">
            <v>87864</v>
          </cell>
        </row>
        <row r="11">
          <cell r="B11">
            <v>60938</v>
          </cell>
        </row>
        <row r="12">
          <cell r="B12">
            <v>69496</v>
          </cell>
        </row>
        <row r="13">
          <cell r="B13">
            <v>31711</v>
          </cell>
        </row>
        <row r="14">
          <cell r="B14">
            <v>27841</v>
          </cell>
        </row>
        <row r="15">
          <cell r="B15">
            <v>25012</v>
          </cell>
        </row>
        <row r="16">
          <cell r="B16">
            <v>15429</v>
          </cell>
        </row>
        <row r="24">
          <cell r="B24" t="str">
            <v>←</v>
          </cell>
        </row>
        <row r="35">
          <cell r="B35" t="str">
            <v>←</v>
          </cell>
        </row>
        <row r="39">
          <cell r="B39">
            <v>383</v>
          </cell>
        </row>
        <row r="40">
          <cell r="B40">
            <v>255</v>
          </cell>
        </row>
        <row r="41">
          <cell r="B41">
            <v>179</v>
          </cell>
        </row>
        <row r="42">
          <cell r="B42">
            <v>489</v>
          </cell>
        </row>
        <row r="43">
          <cell r="B43">
            <v>258</v>
          </cell>
        </row>
        <row r="44">
          <cell r="B44">
            <v>183</v>
          </cell>
        </row>
        <row r="45">
          <cell r="B45">
            <v>62</v>
          </cell>
        </row>
        <row r="46">
          <cell r="B46">
            <v>54</v>
          </cell>
        </row>
        <row r="47">
          <cell r="B47">
            <v>16</v>
          </cell>
        </row>
        <row r="48">
          <cell r="B48">
            <v>34</v>
          </cell>
        </row>
        <row r="49">
          <cell r="B49">
            <v>107</v>
          </cell>
        </row>
        <row r="50">
          <cell r="B50">
            <v>57</v>
          </cell>
        </row>
        <row r="51">
          <cell r="B51">
            <v>48</v>
          </cell>
        </row>
        <row r="52">
          <cell r="B52">
            <v>42</v>
          </cell>
        </row>
        <row r="53">
          <cell r="B53">
            <v>16</v>
          </cell>
        </row>
        <row r="54">
          <cell r="B54" t="str">
            <v>←</v>
          </cell>
        </row>
        <row r="89">
          <cell r="B89">
            <v>22</v>
          </cell>
        </row>
        <row r="90">
          <cell r="B90">
            <v>45</v>
          </cell>
        </row>
        <row r="91">
          <cell r="B91">
            <v>420</v>
          </cell>
        </row>
        <row r="92">
          <cell r="B92">
            <v>561</v>
          </cell>
        </row>
        <row r="93">
          <cell r="B93">
            <v>663</v>
          </cell>
        </row>
        <row r="94">
          <cell r="B94">
            <v>763</v>
          </cell>
        </row>
        <row r="95">
          <cell r="B95">
            <v>1503</v>
          </cell>
        </row>
        <row r="96">
          <cell r="B96">
            <v>1829</v>
          </cell>
        </row>
        <row r="97">
          <cell r="B97">
            <v>2248</v>
          </cell>
        </row>
        <row r="98">
          <cell r="B98">
            <v>3159</v>
          </cell>
        </row>
        <row r="99">
          <cell r="B99">
            <v>3234</v>
          </cell>
        </row>
        <row r="100">
          <cell r="B100">
            <v>2346</v>
          </cell>
        </row>
        <row r="101">
          <cell r="B101">
            <v>2632</v>
          </cell>
        </row>
        <row r="102">
          <cell r="B102">
            <v>2268</v>
          </cell>
        </row>
        <row r="103">
          <cell r="B103">
            <v>2908</v>
          </cell>
        </row>
        <row r="104">
          <cell r="B104">
            <v>2305</v>
          </cell>
        </row>
        <row r="105">
          <cell r="B105">
            <v>1813</v>
          </cell>
        </row>
        <row r="106">
          <cell r="B106">
            <v>3676</v>
          </cell>
        </row>
        <row r="107">
          <cell r="B107">
            <v>1306</v>
          </cell>
        </row>
        <row r="108">
          <cell r="B108">
            <v>1394</v>
          </cell>
        </row>
        <row r="109">
          <cell r="B109">
            <v>1588</v>
          </cell>
        </row>
        <row r="110">
          <cell r="B110">
            <v>2816</v>
          </cell>
        </row>
        <row r="111">
          <cell r="B111">
            <v>2571</v>
          </cell>
        </row>
        <row r="112">
          <cell r="B112">
            <v>3265</v>
          </cell>
        </row>
        <row r="113">
          <cell r="B113">
            <v>2867</v>
          </cell>
        </row>
        <row r="114">
          <cell r="B114">
            <v>3469</v>
          </cell>
        </row>
        <row r="115">
          <cell r="B115">
            <v>3757</v>
          </cell>
        </row>
        <row r="116">
          <cell r="B116">
            <v>4648</v>
          </cell>
        </row>
        <row r="117">
          <cell r="B117">
            <v>6010</v>
          </cell>
        </row>
        <row r="118">
          <cell r="B118">
            <v>5967</v>
          </cell>
        </row>
        <row r="119">
          <cell r="B119">
            <v>6811</v>
          </cell>
        </row>
        <row r="120">
          <cell r="B120">
            <v>8659</v>
          </cell>
        </row>
        <row r="121">
          <cell r="B121">
            <v>7965</v>
          </cell>
        </row>
        <row r="122">
          <cell r="B122">
            <v>12605</v>
          </cell>
        </row>
        <row r="123">
          <cell r="B123">
            <v>13777</v>
          </cell>
        </row>
        <row r="124">
          <cell r="B124">
            <v>16134</v>
          </cell>
        </row>
        <row r="125">
          <cell r="B125">
            <v>18117</v>
          </cell>
        </row>
        <row r="126">
          <cell r="B126">
            <v>21069</v>
          </cell>
        </row>
        <row r="127">
          <cell r="B127">
            <v>26843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2">
      <selection activeCell="A32" sqref="A32"/>
    </sheetView>
  </sheetViews>
  <sheetFormatPr defaultColWidth="9.00390625" defaultRowHeight="13.5"/>
  <cols>
    <col min="1" max="3" width="9.00390625" style="15" customWidth="1"/>
    <col min="4" max="4" width="8.875" style="17" customWidth="1"/>
    <col min="5" max="5" width="8.625" style="19" customWidth="1"/>
    <col min="6" max="6" width="8.875" style="17" customWidth="1"/>
    <col min="7" max="7" width="9.00390625" style="19" customWidth="1"/>
    <col min="8" max="16384" width="9.00390625" style="15" customWidth="1"/>
  </cols>
  <sheetData>
    <row r="1" spans="3:7" ht="13.5">
      <c r="C1" s="16" t="s">
        <v>46</v>
      </c>
      <c r="D1" s="17" t="s">
        <v>45</v>
      </c>
      <c r="E1" s="19" t="s">
        <v>47</v>
      </c>
      <c r="F1" s="17" t="s">
        <v>48</v>
      </c>
      <c r="G1" s="19" t="s">
        <v>48</v>
      </c>
    </row>
    <row r="2" spans="2:5" ht="13.5">
      <c r="B2" s="15">
        <v>0.2</v>
      </c>
      <c r="D2" s="18">
        <v>0.35651641623403435</v>
      </c>
      <c r="E2" s="20">
        <v>0.006047617652982239</v>
      </c>
    </row>
    <row r="3" spans="2:7" ht="13.5">
      <c r="B3" s="15">
        <f>F3+G3</f>
        <v>0.017521849871528147</v>
      </c>
      <c r="D3" s="18">
        <v>0.599041016621803</v>
      </c>
      <c r="E3" s="20">
        <v>0.7747807834746347</v>
      </c>
      <c r="F3" s="17">
        <f>SUM(F5:F9)</f>
        <v>0.0009655154698912794</v>
      </c>
      <c r="G3" s="19">
        <f>SUM(G5:G9)</f>
        <v>0.01655633440163687</v>
      </c>
    </row>
    <row r="4" spans="4:5" ht="13.5">
      <c r="D4" s="18">
        <v>-2.318693179651558</v>
      </c>
      <c r="E4" s="19">
        <v>0</v>
      </c>
    </row>
    <row r="5" spans="1:7" ht="13.5">
      <c r="A5" s="15">
        <f>10^B5</f>
        <v>0.1</v>
      </c>
      <c r="B5" s="15">
        <v>-1</v>
      </c>
      <c r="C5" s="15">
        <v>-0.8030663815148404</v>
      </c>
      <c r="D5" s="17">
        <f>IF(B5&gt;D$4,-D$2-D$3/(B5-D$4),-15)</f>
        <v>-0.8107851012211587</v>
      </c>
      <c r="E5" s="19">
        <f>E$2+E$3*B5</f>
        <v>-0.7687331658216525</v>
      </c>
      <c r="F5" s="17">
        <f>(LN($C5/D5))^2</f>
        <v>9.150188147635398E-05</v>
      </c>
      <c r="G5" s="19">
        <f>(LN($C5/E5))^2</f>
        <v>0.0019091181548958564</v>
      </c>
    </row>
    <row r="6" spans="1:7" ht="13.5">
      <c r="A6" s="15">
        <f aca="true" t="shared" si="0" ref="A6:A34">10^B6</f>
        <v>0.06309573444801932</v>
      </c>
      <c r="B6" s="15">
        <f>B5-B$2</f>
        <v>-1.2</v>
      </c>
      <c r="C6" s="15">
        <v>-0.8984606557966879</v>
      </c>
      <c r="D6" s="17">
        <f>IF(B6&gt;D$4,-D$2-D$3/(B6-D$4),-15)</f>
        <v>-0.8919992702623278</v>
      </c>
      <c r="E6" s="19">
        <f>E$2+E$3*B6</f>
        <v>-0.9236893225165794</v>
      </c>
      <c r="F6" s="17">
        <f>(LN($C6/D6))^2</f>
        <v>5.209377883270794E-05</v>
      </c>
      <c r="G6" s="19">
        <f>(LN($C6/E6))^2</f>
        <v>0.0007668949136160431</v>
      </c>
    </row>
    <row r="7" spans="1:7" ht="13.5">
      <c r="A7" s="15">
        <f t="shared" si="0"/>
        <v>0.03981071705534973</v>
      </c>
      <c r="B7" s="15">
        <f>B6-B$2</f>
        <v>-1.4</v>
      </c>
      <c r="C7" s="15">
        <v>-1.0270422901589713</v>
      </c>
      <c r="D7" s="17">
        <f>IF(B7&gt;D$4,-D$2-D$3/(B7-D$4),-15)</f>
        <v>-1.0085741759846913</v>
      </c>
      <c r="E7" s="19">
        <f>E$2+E$3*B7</f>
        <v>-1.0786454792115063</v>
      </c>
      <c r="F7" s="17">
        <f>(LN($C7/D7))^2</f>
        <v>0.00032925851454596586</v>
      </c>
      <c r="G7" s="19">
        <f>(LN($C7/E7))^2</f>
        <v>0.0024032505708032354</v>
      </c>
    </row>
    <row r="8" spans="1:7" ht="13.5">
      <c r="A8" s="15">
        <f t="shared" si="0"/>
        <v>0.025118864315095794</v>
      </c>
      <c r="B8" s="15">
        <f>B7-B$2</f>
        <v>-1.5999999999999999</v>
      </c>
      <c r="C8" s="15">
        <v>-1.1647614877334096</v>
      </c>
      <c r="D8" s="17">
        <f>IF(B8&gt;D$4,-D$2-D$3/(B8-D$4),-15)</f>
        <v>-1.1900306801543266</v>
      </c>
      <c r="E8" s="19">
        <f>E$2+E$3*B8</f>
        <v>-1.2336016359064332</v>
      </c>
      <c r="F8" s="17">
        <f>(LN($C8/D8))^2</f>
        <v>0.0004606498064913628</v>
      </c>
      <c r="G8" s="19">
        <f>(LN($C8/E8))^2</f>
        <v>0.0032972534054445425</v>
      </c>
    </row>
    <row r="9" spans="1:7" ht="13.5">
      <c r="A9" s="15">
        <f t="shared" si="0"/>
        <v>0.015848931924611138</v>
      </c>
      <c r="B9" s="15">
        <f>B8-B$2</f>
        <v>-1.7999999999999998</v>
      </c>
      <c r="C9" s="15">
        <v>-1.5199964387789313</v>
      </c>
      <c r="D9" s="17">
        <f>IF(B9&gt;D$4,-D$2-D$3/(B9-D$4),-15)</f>
        <v>-1.5114207799741162</v>
      </c>
      <c r="E9" s="19">
        <f>E$2+E$3*B9</f>
        <v>-1.3885577926013601</v>
      </c>
      <c r="F9" s="17">
        <f>(LN($C9/D9))^2</f>
        <v>3.2011488544888865E-05</v>
      </c>
      <c r="G9" s="19">
        <f>(LN($C9/E9))^2</f>
        <v>0.008179817356877193</v>
      </c>
    </row>
    <row r="10" spans="1:5" ht="13.5">
      <c r="A10" s="15">
        <f t="shared" si="0"/>
        <v>0.010000000000000004</v>
      </c>
      <c r="B10" s="15">
        <f>B9-B$2</f>
        <v>-1.9999999999999998</v>
      </c>
      <c r="D10" s="17">
        <f>IF(B10&gt;D$4,-D$2-D$3/(B10-D$4),-15)</f>
        <v>-2.2361958536062474</v>
      </c>
      <c r="E10" s="19">
        <f>E$2+E$3*B10</f>
        <v>-1.543513949296287</v>
      </c>
    </row>
    <row r="11" spans="1:5" ht="13.5">
      <c r="A11" s="15">
        <f t="shared" si="0"/>
        <v>0.006309573444801931</v>
      </c>
      <c r="B11" s="15">
        <f>B10-B$2</f>
        <v>-2.1999999999999997</v>
      </c>
      <c r="D11" s="17">
        <f>IF(B11&gt;D$4,-D$2-D$3/(B11-D$4),-15)</f>
        <v>-5.403487256347824</v>
      </c>
      <c r="E11" s="19">
        <f>E$2+E$3*B11</f>
        <v>-1.698470105991214</v>
      </c>
    </row>
    <row r="12" spans="1:5" ht="13.5">
      <c r="A12" s="15">
        <f t="shared" si="0"/>
        <v>0.003981071705534972</v>
      </c>
      <c r="B12" s="15">
        <f>B11-B$2</f>
        <v>-2.4</v>
      </c>
      <c r="D12" s="17">
        <f>IF(B12&gt;D$4,-D$2-D$3/(B12-D$4),-15)</f>
        <v>-15</v>
      </c>
      <c r="E12" s="19">
        <f>E$2+E$3*B12</f>
        <v>-1.853426262686141</v>
      </c>
    </row>
    <row r="13" spans="1:5" ht="13.5">
      <c r="A13" s="15">
        <f t="shared" si="0"/>
        <v>0.0025118864315095777</v>
      </c>
      <c r="B13" s="15">
        <f>B12-B$2</f>
        <v>-2.6</v>
      </c>
      <c r="D13" s="17">
        <f>IF(B13&gt;D$4,-D$2-D$3/(B13-D$4),-15)</f>
        <v>-15</v>
      </c>
      <c r="E13" s="19">
        <f>E$2+E$3*B13</f>
        <v>-2.008382419381068</v>
      </c>
    </row>
    <row r="14" spans="1:5" ht="13.5">
      <c r="A14" s="15">
        <f t="shared" si="0"/>
        <v>0.0015848931924611121</v>
      </c>
      <c r="B14" s="15">
        <f>B13-B$2</f>
        <v>-2.8000000000000003</v>
      </c>
      <c r="D14" s="17">
        <f>IF(B14&gt;D$4,-D$2-D$3/(B14-D$4),-15)</f>
        <v>-15</v>
      </c>
      <c r="E14" s="19">
        <f>E$2+E$3*B14</f>
        <v>-2.1633385760759953</v>
      </c>
    </row>
    <row r="15" spans="1:5" ht="13.5">
      <c r="A15" s="15">
        <f t="shared" si="0"/>
        <v>0.0009999999999999985</v>
      </c>
      <c r="B15" s="15">
        <f>B14-B$2</f>
        <v>-3.0000000000000004</v>
      </c>
      <c r="D15" s="17">
        <f>IF(B15&gt;D$4,-D$2-D$3/(B15-D$4),-15)</f>
        <v>-15</v>
      </c>
      <c r="E15" s="19">
        <f>E$2+E$3*B15</f>
        <v>-2.3182947327709225</v>
      </c>
    </row>
    <row r="16" spans="1:5" ht="13.5">
      <c r="A16" s="15">
        <f t="shared" si="0"/>
        <v>0.0006309573444801918</v>
      </c>
      <c r="B16" s="15">
        <f>B15-B$2</f>
        <v>-3.2000000000000006</v>
      </c>
      <c r="D16" s="17">
        <f>IF(B16&gt;D$4,-D$2-D$3/(B16-D$4),-15)</f>
        <v>-15</v>
      </c>
      <c r="E16" s="19">
        <f>E$2+E$3*B16</f>
        <v>-2.4732508894658496</v>
      </c>
    </row>
    <row r="17" spans="1:5" ht="13.5">
      <c r="A17" s="15">
        <f t="shared" si="0"/>
        <v>0.0003981071705534964</v>
      </c>
      <c r="B17" s="15">
        <f>B16-B$2</f>
        <v>-3.400000000000001</v>
      </c>
      <c r="D17" s="17">
        <f>IF(B17&gt;D$4,-D$2-D$3/(B17-D$4),-15)</f>
        <v>-15</v>
      </c>
      <c r="E17" s="19">
        <f>E$2+E$3*B17</f>
        <v>-2.6282070461607767</v>
      </c>
    </row>
    <row r="18" spans="1:5" ht="13.5">
      <c r="A18" s="15">
        <f t="shared" si="0"/>
        <v>0.00025118864315095725</v>
      </c>
      <c r="B18" s="15">
        <f>B17-B$2</f>
        <v>-3.600000000000001</v>
      </c>
      <c r="D18" s="17">
        <f>IF(B18&gt;D$4,-D$2-D$3/(B18-D$4),-15)</f>
        <v>-15</v>
      </c>
      <c r="E18" s="19">
        <f>E$2+E$3*B18</f>
        <v>-2.783163202855704</v>
      </c>
    </row>
    <row r="19" spans="1:5" ht="13.5">
      <c r="A19" s="15">
        <f t="shared" si="0"/>
        <v>0.0001584893192461109</v>
      </c>
      <c r="B19" s="15">
        <f>B18-B$2</f>
        <v>-3.800000000000001</v>
      </c>
      <c r="D19" s="17">
        <f>IF(B19&gt;D$4,-D$2-D$3/(B19-D$4),-15)</f>
        <v>-15</v>
      </c>
      <c r="E19" s="19">
        <f>E$2+E$3*B19</f>
        <v>-2.9381193595506305</v>
      </c>
    </row>
    <row r="20" spans="1:5" ht="13.5">
      <c r="A20" s="15">
        <f t="shared" si="0"/>
        <v>9.999999999999973E-05</v>
      </c>
      <c r="B20" s="15">
        <f>B19-B$2</f>
        <v>-4.000000000000001</v>
      </c>
      <c r="D20" s="17">
        <f>IF(B20&gt;D$4,-D$2-D$3/(B20-D$4),-15)</f>
        <v>-15</v>
      </c>
      <c r="E20" s="19">
        <f>E$2+E$3*B20</f>
        <v>-3.0930755162455577</v>
      </c>
    </row>
    <row r="21" spans="1:5" ht="13.5">
      <c r="A21" s="15">
        <f t="shared" si="0"/>
        <v>6.309573444801916E-05</v>
      </c>
      <c r="B21" s="15">
        <f>B20-B$2</f>
        <v>-4.200000000000001</v>
      </c>
      <c r="D21" s="17">
        <f>IF(B21&gt;D$4,-D$2-D$3/(B21-D$4),-15)</f>
        <v>-15</v>
      </c>
      <c r="E21" s="19">
        <f>E$2+E$3*B21</f>
        <v>-3.2480316729404843</v>
      </c>
    </row>
    <row r="22" spans="1:5" ht="13.5">
      <c r="A22" s="15">
        <f t="shared" si="0"/>
        <v>3.981071705534956E-05</v>
      </c>
      <c r="B22" s="15">
        <f>B21-B$2</f>
        <v>-4.400000000000001</v>
      </c>
      <c r="D22" s="17">
        <f>IF(B22&gt;D$4,-D$2-D$3/(B22-D$4),-15)</f>
        <v>-15</v>
      </c>
      <c r="E22" s="19">
        <f>E$2+E$3*B22</f>
        <v>-3.4029878296354115</v>
      </c>
    </row>
    <row r="23" spans="1:5" ht="13.5">
      <c r="A23" s="15">
        <f t="shared" si="0"/>
        <v>2.51188643150957E-05</v>
      </c>
      <c r="B23" s="15">
        <f>B22-B$2</f>
        <v>-4.600000000000001</v>
      </c>
      <c r="D23" s="17">
        <f>IF(B23&gt;D$4,-D$2-D$3/(B23-D$4),-15)</f>
        <v>-15</v>
      </c>
      <c r="E23" s="19">
        <f>E$2+E$3*B23</f>
        <v>-3.5579439863303386</v>
      </c>
    </row>
    <row r="24" spans="1:5" ht="13.5">
      <c r="A24" s="15">
        <f t="shared" si="0"/>
        <v>1.5848931924611073E-05</v>
      </c>
      <c r="B24" s="15">
        <f>B23-B$2</f>
        <v>-4.800000000000002</v>
      </c>
      <c r="D24" s="17">
        <f>IF(B24&gt;D$4,-D$2-D$3/(B24-D$4),-15)</f>
        <v>-15</v>
      </c>
      <c r="E24" s="19">
        <f>E$2+E$3*B24</f>
        <v>-3.7129001430252657</v>
      </c>
    </row>
    <row r="25" spans="1:5" ht="13.5">
      <c r="A25" s="15">
        <f t="shared" si="0"/>
        <v>9.999999999999945E-06</v>
      </c>
      <c r="B25" s="15">
        <f aca="true" t="shared" si="1" ref="B25:B30">B24-B$2</f>
        <v>-5.000000000000002</v>
      </c>
      <c r="D25" s="17">
        <f aca="true" t="shared" si="2" ref="D25:D30">IF(B25&gt;D$4,-D$2-D$3/(B25-D$4),-15)</f>
        <v>-15</v>
      </c>
      <c r="E25" s="19">
        <f aca="true" t="shared" si="3" ref="E25:E30">E$2+E$3*B25</f>
        <v>-3.867856299720193</v>
      </c>
    </row>
    <row r="26" spans="1:5" ht="13.5">
      <c r="A26" s="15">
        <f t="shared" si="0"/>
        <v>6.309573444801899E-06</v>
      </c>
      <c r="B26" s="15">
        <f t="shared" si="1"/>
        <v>-5.200000000000002</v>
      </c>
      <c r="D26" s="17">
        <f t="shared" si="2"/>
        <v>-15</v>
      </c>
      <c r="E26" s="19">
        <f t="shared" si="3"/>
        <v>-4.02281245641512</v>
      </c>
    </row>
    <row r="27" spans="1:5" ht="13.5">
      <c r="A27" s="15">
        <f t="shared" si="0"/>
        <v>3.981071705534951E-06</v>
      </c>
      <c r="B27" s="15">
        <f t="shared" si="1"/>
        <v>-5.400000000000002</v>
      </c>
      <c r="D27" s="17">
        <f t="shared" si="2"/>
        <v>-15</v>
      </c>
      <c r="E27" s="19">
        <f t="shared" si="3"/>
        <v>-4.177768613110047</v>
      </c>
    </row>
    <row r="28" spans="1:5" ht="13.5">
      <c r="A28" s="15">
        <f t="shared" si="0"/>
        <v>2.511886431509563E-06</v>
      </c>
      <c r="B28" s="15">
        <f t="shared" si="1"/>
        <v>-5.600000000000002</v>
      </c>
      <c r="D28" s="17">
        <f t="shared" si="2"/>
        <v>-15</v>
      </c>
      <c r="E28" s="19">
        <f t="shared" si="3"/>
        <v>-4.332724769804973</v>
      </c>
    </row>
    <row r="29" spans="1:5" ht="13.5">
      <c r="A29" s="15">
        <f t="shared" si="0"/>
        <v>1.5848931924611026E-06</v>
      </c>
      <c r="B29" s="15">
        <f t="shared" si="1"/>
        <v>-5.8000000000000025</v>
      </c>
      <c r="D29" s="17">
        <f t="shared" si="2"/>
        <v>-15</v>
      </c>
      <c r="E29" s="19">
        <f t="shared" si="3"/>
        <v>-4.487680926499901</v>
      </c>
    </row>
    <row r="30" spans="1:5" ht="13.5">
      <c r="A30" s="15">
        <f t="shared" si="0"/>
        <v>9.999999999999934E-07</v>
      </c>
      <c r="B30" s="15">
        <f t="shared" si="1"/>
        <v>-6.000000000000003</v>
      </c>
      <c r="D30" s="17">
        <f t="shared" si="2"/>
        <v>-15</v>
      </c>
      <c r="E30" s="19">
        <f t="shared" si="3"/>
        <v>-4.642637083194828</v>
      </c>
    </row>
    <row r="31" spans="1:5" ht="13.5">
      <c r="A31" s="15">
        <f t="shared" si="0"/>
        <v>6.309573444801881E-07</v>
      </c>
      <c r="B31" s="15">
        <f>B30-B$2</f>
        <v>-6.200000000000003</v>
      </c>
      <c r="D31" s="17">
        <f>IF(B31&gt;D$4,-D$2-D$3/(B31-D$4),-15)</f>
        <v>-15</v>
      </c>
      <c r="E31" s="19">
        <f>E$2+E$3*B31</f>
        <v>-4.797593239889755</v>
      </c>
    </row>
    <row r="32" spans="1:5" ht="13.5">
      <c r="A32" s="15">
        <f t="shared" si="0"/>
        <v>3.98107170553494E-07</v>
      </c>
      <c r="B32" s="15">
        <f>B31-B$2</f>
        <v>-6.400000000000003</v>
      </c>
      <c r="D32" s="17">
        <f>IF(B32&gt;D$4,-D$2-D$3/(B32-D$4),-15)</f>
        <v>-15</v>
      </c>
      <c r="E32" s="19">
        <f>E$2+E$3*B32</f>
        <v>-4.952549396584682</v>
      </c>
    </row>
    <row r="33" spans="1:5" ht="13.5">
      <c r="A33" s="15">
        <f t="shared" si="0"/>
        <v>2.51188643150956E-07</v>
      </c>
      <c r="B33" s="15">
        <f>B32-B$2</f>
        <v>-6.600000000000003</v>
      </c>
      <c r="D33" s="17">
        <f>IF(B33&gt;D$4,-D$2-D$3/(B33-D$4),-15)</f>
        <v>-15</v>
      </c>
      <c r="E33" s="19">
        <f>E$2+E$3*B33</f>
        <v>-5.107505553279609</v>
      </c>
    </row>
    <row r="34" spans="1:5" ht="13.5">
      <c r="A34" s="15">
        <f t="shared" si="0"/>
        <v>1.5848931924610982E-07</v>
      </c>
      <c r="B34" s="15">
        <f>B33-B$2</f>
        <v>-6.800000000000003</v>
      </c>
      <c r="D34" s="17">
        <f>IF(B34&gt;D$4,-D$2-D$3/(B34-D$4),-15)</f>
        <v>-15</v>
      </c>
      <c r="E34" s="19">
        <f>E$2+E$3*B34</f>
        <v>-5.262461709974536</v>
      </c>
    </row>
  </sheetData>
  <printOptions/>
  <pageMargins left="0.75" right="0.75" top="1" bottom="1" header="0.512" footer="0.51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E11" sqref="E11"/>
    </sheetView>
  </sheetViews>
  <sheetFormatPr defaultColWidth="9.00390625" defaultRowHeight="13.5"/>
  <cols>
    <col min="1" max="1" width="8.00390625" style="0" customWidth="1"/>
    <col min="2" max="2" width="17.625" style="0" customWidth="1"/>
    <col min="3" max="16384" width="8.00390625" style="0" customWidth="1"/>
  </cols>
  <sheetData>
    <row r="3" spans="2:8" ht="13.5">
      <c r="B3" t="s">
        <v>13</v>
      </c>
      <c r="C3">
        <v>-100</v>
      </c>
      <c r="D3">
        <v>0</v>
      </c>
      <c r="E3">
        <v>60</v>
      </c>
      <c r="F3">
        <v>120</v>
      </c>
      <c r="G3">
        <v>390</v>
      </c>
      <c r="H3">
        <v>600</v>
      </c>
    </row>
    <row r="4" spans="2:8" ht="13.5">
      <c r="B4" t="s">
        <v>0</v>
      </c>
      <c r="C4" s="4">
        <v>1</v>
      </c>
      <c r="D4">
        <f>C4*0.001</f>
        <v>0.001</v>
      </c>
      <c r="E4">
        <f>$D4*0.1^(E3/60)</f>
        <v>0.0001</v>
      </c>
      <c r="F4">
        <f>$D4*0.1^(F3/60)</f>
        <v>1.0000000000000003E-05</v>
      </c>
      <c r="G4">
        <f>$D4*0.1^(G3/60)</f>
        <v>3.1622776601683847E-10</v>
      </c>
      <c r="H4">
        <f>$D4*0.1^(H3/60)</f>
        <v>1.000000000000001E-13</v>
      </c>
    </row>
    <row r="5" spans="2:8" ht="13.5">
      <c r="B5" t="s">
        <v>2</v>
      </c>
      <c r="C5">
        <f aca="true" t="shared" si="0" ref="C5:H5">C4*2</f>
        <v>2</v>
      </c>
      <c r="D5">
        <f t="shared" si="0"/>
        <v>0.002</v>
      </c>
      <c r="E5">
        <f t="shared" si="0"/>
        <v>0.0002</v>
      </c>
      <c r="F5">
        <f t="shared" si="0"/>
        <v>2.0000000000000005E-05</v>
      </c>
      <c r="G5">
        <f t="shared" si="0"/>
        <v>6.324555320336769E-10</v>
      </c>
      <c r="H5">
        <f t="shared" si="0"/>
        <v>2.000000000000002E-13</v>
      </c>
    </row>
    <row r="6" spans="2:8" ht="13.5">
      <c r="B6" t="s">
        <v>1</v>
      </c>
      <c r="C6">
        <f aca="true" t="shared" si="1" ref="C6:H6">1-1/EXP(0.0199*C5)</f>
        <v>0.03901838374277655</v>
      </c>
      <c r="D6">
        <f t="shared" si="1"/>
        <v>3.9799207990576235E-05</v>
      </c>
      <c r="E6">
        <f t="shared" si="1"/>
        <v>3.97999207968347E-06</v>
      </c>
      <c r="F6">
        <f t="shared" si="1"/>
        <v>3.9799992068711987E-07</v>
      </c>
      <c r="G6">
        <f t="shared" si="1"/>
        <v>1.2585932296360625E-11</v>
      </c>
      <c r="H6">
        <f t="shared" si="1"/>
        <v>3.9968028886505635E-15</v>
      </c>
    </row>
    <row r="7" spans="2:8" ht="13.5">
      <c r="B7" t="s">
        <v>3</v>
      </c>
      <c r="C7">
        <f aca="true" t="shared" si="2" ref="C7:H7">1-(1-C6)^365</f>
        <v>0.999999509087533</v>
      </c>
      <c r="D7">
        <f t="shared" si="2"/>
        <v>0.014421992233100256</v>
      </c>
      <c r="E7">
        <f t="shared" si="2"/>
        <v>0.0014516453420723163</v>
      </c>
      <c r="F7">
        <f t="shared" si="2"/>
        <v>0.00014525944878407415</v>
      </c>
      <c r="G7">
        <f t="shared" si="2"/>
        <v>4.593865288171628E-09</v>
      </c>
      <c r="H7">
        <f t="shared" si="2"/>
        <v>1.4588330543574557E-12</v>
      </c>
    </row>
    <row r="8" spans="2:8" ht="13.5">
      <c r="B8" t="s">
        <v>4</v>
      </c>
      <c r="C8">
        <f aca="true" t="shared" si="3" ref="C8:H8">1-(1-C7)^70</f>
        <v>1</v>
      </c>
      <c r="D8">
        <f t="shared" si="3"/>
        <v>0.6382818638993009</v>
      </c>
      <c r="E8">
        <f t="shared" si="3"/>
        <v>0.0966895624622165</v>
      </c>
      <c r="F8">
        <f t="shared" si="3"/>
        <v>0.010117371544065668</v>
      </c>
      <c r="G8">
        <f t="shared" si="3"/>
        <v>3.2157051943482173E-07</v>
      </c>
      <c r="H8">
        <f t="shared" si="3"/>
        <v>1.021183138050219E-10</v>
      </c>
    </row>
    <row r="9" spans="1:8" ht="13.5">
      <c r="A9" s="4">
        <v>0.01</v>
      </c>
      <c r="B9" t="s">
        <v>6</v>
      </c>
      <c r="C9" s="5">
        <f aca="true" t="shared" si="4" ref="C9:H9">C7*$A9</f>
        <v>0.009999995090875331</v>
      </c>
      <c r="D9" s="5">
        <f t="shared" si="4"/>
        <v>0.00014421992233100257</v>
      </c>
      <c r="E9" s="5">
        <f t="shared" si="4"/>
        <v>1.4516453420723163E-05</v>
      </c>
      <c r="F9" s="5">
        <f t="shared" si="4"/>
        <v>1.4525944878407415E-06</v>
      </c>
      <c r="G9" s="5">
        <f t="shared" si="4"/>
        <v>4.5938652881716284E-11</v>
      </c>
      <c r="H9" s="5">
        <f t="shared" si="4"/>
        <v>1.4588330543574558E-14</v>
      </c>
    </row>
    <row r="10" ht="13.5">
      <c r="E10">
        <f>E7*1000000</f>
        <v>1451.6453420723162</v>
      </c>
    </row>
    <row r="11" ht="13.5">
      <c r="E11">
        <f>E5*365*70</f>
        <v>5.11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16"/>
  <sheetViews>
    <sheetView workbookViewId="0" topLeftCell="C1">
      <selection activeCell="C15" sqref="C15"/>
    </sheetView>
  </sheetViews>
  <sheetFormatPr defaultColWidth="9.00390625" defaultRowHeight="13.5"/>
  <cols>
    <col min="3" max="3" width="15.125" style="0" customWidth="1"/>
    <col min="4" max="4" width="5.75390625" style="6" customWidth="1"/>
    <col min="5" max="5" width="6.00390625" style="0" customWidth="1"/>
    <col min="6" max="6" width="9.00390625" style="6" customWidth="1"/>
    <col min="7" max="7" width="7.25390625" style="0" customWidth="1"/>
    <col min="8" max="8" width="6.75390625" style="6" customWidth="1"/>
    <col min="9" max="9" width="7.25390625" style="0" customWidth="1"/>
    <col min="10" max="10" width="8.50390625" style="6" customWidth="1"/>
    <col min="11" max="11" width="9.75390625" style="0" customWidth="1"/>
  </cols>
  <sheetData>
    <row r="3" ht="13.5">
      <c r="G3" t="s">
        <v>43</v>
      </c>
    </row>
    <row r="4" spans="3:11" s="8" customFormat="1" ht="28.5" customHeight="1">
      <c r="C4" s="8" t="s">
        <v>37</v>
      </c>
      <c r="D4" s="9" t="s">
        <v>34</v>
      </c>
      <c r="E4" s="8" t="s">
        <v>17</v>
      </c>
      <c r="F4" s="9" t="s">
        <v>22</v>
      </c>
      <c r="G4" s="8" t="s">
        <v>35</v>
      </c>
      <c r="H4" s="9" t="s">
        <v>31</v>
      </c>
      <c r="I4" s="9" t="s">
        <v>29</v>
      </c>
      <c r="J4" s="8" t="s">
        <v>5</v>
      </c>
      <c r="K4" s="9" t="s">
        <v>15</v>
      </c>
    </row>
    <row r="5" spans="4:11" s="10" customFormat="1" ht="13.5">
      <c r="D5" s="11"/>
      <c r="F5" s="11" t="s">
        <v>33</v>
      </c>
      <c r="G5" s="11" t="s">
        <v>33</v>
      </c>
      <c r="H5" s="11" t="s">
        <v>33</v>
      </c>
      <c r="I5" s="11" t="s">
        <v>32</v>
      </c>
      <c r="K5" s="11" t="s">
        <v>36</v>
      </c>
    </row>
    <row r="6" spans="2:11" ht="13.5">
      <c r="B6" t="s">
        <v>19</v>
      </c>
      <c r="C6" t="s">
        <v>8</v>
      </c>
      <c r="D6" s="11" t="s">
        <v>26</v>
      </c>
      <c r="E6" t="s">
        <v>18</v>
      </c>
      <c r="F6" s="6">
        <v>60</v>
      </c>
      <c r="G6">
        <v>14.8</v>
      </c>
      <c r="H6" s="6">
        <v>53</v>
      </c>
      <c r="I6" s="7">
        <v>3.4E-07</v>
      </c>
      <c r="J6" s="2">
        <f>G6*I6</f>
        <v>5.032E-06</v>
      </c>
      <c r="K6" s="7">
        <f>J6/70</f>
        <v>7.188571428571429E-08</v>
      </c>
    </row>
    <row r="7" spans="2:11" ht="13.5">
      <c r="B7" t="s">
        <v>19</v>
      </c>
      <c r="C7" s="3" t="s">
        <v>9</v>
      </c>
      <c r="D7" s="11" t="s">
        <v>26</v>
      </c>
      <c r="E7" t="s">
        <v>30</v>
      </c>
      <c r="F7" s="6">
        <v>30</v>
      </c>
      <c r="G7">
        <v>12.8</v>
      </c>
      <c r="H7" s="6">
        <v>20.2</v>
      </c>
      <c r="I7" s="7">
        <v>3.6E-06</v>
      </c>
      <c r="J7" s="2">
        <f>G7*I7</f>
        <v>4.608E-05</v>
      </c>
      <c r="K7" s="7">
        <f aca="true" t="shared" si="0" ref="K7:K15">J7/70</f>
        <v>6.582857142857142E-07</v>
      </c>
    </row>
    <row r="8" spans="2:11" ht="13.5">
      <c r="B8" t="s">
        <v>19</v>
      </c>
      <c r="C8" s="3" t="s">
        <v>14</v>
      </c>
      <c r="D8" s="11" t="s">
        <v>26</v>
      </c>
      <c r="F8" s="6">
        <v>100</v>
      </c>
      <c r="G8">
        <v>7.7</v>
      </c>
      <c r="H8" s="6">
        <v>15.5</v>
      </c>
      <c r="I8" s="7">
        <v>6E-06</v>
      </c>
      <c r="J8" s="2">
        <f>G8*I8</f>
        <v>4.6200000000000005E-05</v>
      </c>
      <c r="K8" s="7">
        <f t="shared" si="0"/>
        <v>6.6E-07</v>
      </c>
    </row>
    <row r="9" spans="2:11" ht="13.5">
      <c r="B9" t="s">
        <v>19</v>
      </c>
      <c r="C9" s="3" t="s">
        <v>38</v>
      </c>
      <c r="D9" s="11" t="s">
        <v>26</v>
      </c>
      <c r="F9" s="6">
        <v>90</v>
      </c>
      <c r="G9">
        <v>1</v>
      </c>
      <c r="H9" s="6">
        <v>2.3</v>
      </c>
      <c r="I9" s="13" t="s">
        <v>42</v>
      </c>
      <c r="J9" s="2"/>
      <c r="K9" s="7"/>
    </row>
    <row r="10" spans="2:11" ht="13.5">
      <c r="B10" t="s">
        <v>20</v>
      </c>
      <c r="C10" s="3" t="s">
        <v>39</v>
      </c>
      <c r="D10" s="11" t="s">
        <v>27</v>
      </c>
      <c r="F10" s="6">
        <v>80</v>
      </c>
      <c r="G10">
        <v>1.9</v>
      </c>
      <c r="H10" s="6">
        <v>3.8</v>
      </c>
      <c r="I10" s="13" t="s">
        <v>42</v>
      </c>
      <c r="J10" s="2"/>
      <c r="K10" s="7"/>
    </row>
    <row r="11" spans="2:11" ht="13.5">
      <c r="B11" t="s">
        <v>20</v>
      </c>
      <c r="C11" s="3" t="s">
        <v>10</v>
      </c>
      <c r="D11" s="11" t="s">
        <v>26</v>
      </c>
      <c r="F11" s="6">
        <v>40</v>
      </c>
      <c r="G11">
        <v>3.7</v>
      </c>
      <c r="H11" s="6">
        <v>9.4</v>
      </c>
      <c r="I11" s="7">
        <v>6.4E-06</v>
      </c>
      <c r="J11" s="2">
        <f>G11*I11</f>
        <v>2.368E-05</v>
      </c>
      <c r="K11" s="7">
        <f t="shared" si="0"/>
        <v>3.382857142857143E-07</v>
      </c>
    </row>
    <row r="12" spans="2:11" ht="13.5">
      <c r="B12" t="s">
        <v>20</v>
      </c>
      <c r="C12" s="3" t="s">
        <v>11</v>
      </c>
      <c r="D12" s="11" t="s">
        <v>28</v>
      </c>
      <c r="F12" s="6">
        <v>300</v>
      </c>
      <c r="G12">
        <v>6.1</v>
      </c>
      <c r="H12" s="6">
        <v>30.7</v>
      </c>
      <c r="I12" s="7">
        <v>1.5E-06</v>
      </c>
      <c r="J12" s="2">
        <f>G12*I12</f>
        <v>9.15E-06</v>
      </c>
      <c r="K12" s="7">
        <f t="shared" si="0"/>
        <v>1.3071428571428572E-07</v>
      </c>
    </row>
    <row r="13" spans="2:11" ht="13.5">
      <c r="B13" t="s">
        <v>20</v>
      </c>
      <c r="C13" s="12" t="s">
        <v>40</v>
      </c>
      <c r="D13" s="11" t="s">
        <v>41</v>
      </c>
      <c r="F13" s="6">
        <v>80</v>
      </c>
      <c r="G13">
        <v>2</v>
      </c>
      <c r="H13" s="6">
        <v>13</v>
      </c>
      <c r="I13" s="13" t="s">
        <v>42</v>
      </c>
      <c r="J13" s="2"/>
      <c r="K13" s="7"/>
    </row>
    <row r="14" spans="2:11" ht="13.5">
      <c r="B14" t="s">
        <v>20</v>
      </c>
      <c r="C14" t="s">
        <v>21</v>
      </c>
      <c r="D14" s="11" t="s">
        <v>28</v>
      </c>
      <c r="F14" s="6">
        <v>30</v>
      </c>
      <c r="G14">
        <v>4.2</v>
      </c>
      <c r="H14" s="6">
        <v>10.3</v>
      </c>
      <c r="I14" s="13" t="s">
        <v>42</v>
      </c>
      <c r="J14" s="2"/>
      <c r="K14" s="7"/>
    </row>
    <row r="15" spans="3:11" ht="12" customHeight="1">
      <c r="C15" t="s">
        <v>16</v>
      </c>
      <c r="F15" s="6">
        <v>100</v>
      </c>
      <c r="I15" s="6"/>
      <c r="J15" s="2">
        <f>SUM(J6:J12)</f>
        <v>0.000130142</v>
      </c>
      <c r="K15" s="7">
        <f t="shared" si="0"/>
        <v>1.8591714285714286E-06</v>
      </c>
    </row>
    <row r="16" spans="3:6" ht="13.5">
      <c r="C16" t="s">
        <v>23</v>
      </c>
      <c r="D16" s="6" t="s">
        <v>25</v>
      </c>
      <c r="F16" s="6" t="s">
        <v>24</v>
      </c>
    </row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X18"/>
  <sheetViews>
    <sheetView workbookViewId="0" topLeftCell="A1">
      <selection activeCell="F4" sqref="F4"/>
    </sheetView>
  </sheetViews>
  <sheetFormatPr defaultColWidth="9.00390625" defaultRowHeight="13.5"/>
  <cols>
    <col min="1" max="1" width="6.875" style="0" customWidth="1"/>
    <col min="2" max="2" width="17.25390625" style="0" customWidth="1"/>
    <col min="3" max="24" width="7.25390625" style="0" customWidth="1"/>
  </cols>
  <sheetData>
    <row r="3" spans="1:24" ht="13.5">
      <c r="A3">
        <v>30</v>
      </c>
      <c r="B3" t="s">
        <v>13</v>
      </c>
      <c r="C3">
        <v>0</v>
      </c>
      <c r="D3">
        <v>0</v>
      </c>
      <c r="E3">
        <v>1</v>
      </c>
      <c r="F3">
        <v>30</v>
      </c>
      <c r="G3">
        <f aca="true" t="shared" si="0" ref="G3:X3">F3+$A3</f>
        <v>60</v>
      </c>
      <c r="H3">
        <f t="shared" si="0"/>
        <v>90</v>
      </c>
      <c r="I3">
        <f t="shared" si="0"/>
        <v>120</v>
      </c>
      <c r="J3">
        <f t="shared" si="0"/>
        <v>150</v>
      </c>
      <c r="K3">
        <f t="shared" si="0"/>
        <v>180</v>
      </c>
      <c r="L3">
        <f t="shared" si="0"/>
        <v>210</v>
      </c>
      <c r="M3">
        <f t="shared" si="0"/>
        <v>240</v>
      </c>
      <c r="N3">
        <f t="shared" si="0"/>
        <v>270</v>
      </c>
      <c r="O3">
        <f t="shared" si="0"/>
        <v>300</v>
      </c>
      <c r="P3">
        <f t="shared" si="0"/>
        <v>330</v>
      </c>
      <c r="Q3">
        <f t="shared" si="0"/>
        <v>360</v>
      </c>
      <c r="R3">
        <f t="shared" si="0"/>
        <v>390</v>
      </c>
      <c r="S3">
        <f t="shared" si="0"/>
        <v>420</v>
      </c>
      <c r="T3">
        <f t="shared" si="0"/>
        <v>450</v>
      </c>
      <c r="U3">
        <f t="shared" si="0"/>
        <v>480</v>
      </c>
      <c r="V3">
        <f t="shared" si="0"/>
        <v>510</v>
      </c>
      <c r="W3">
        <f t="shared" si="0"/>
        <v>540</v>
      </c>
      <c r="X3">
        <f t="shared" si="0"/>
        <v>570</v>
      </c>
    </row>
    <row r="4" spans="2:24" ht="12" customHeight="1">
      <c r="B4" t="s">
        <v>0</v>
      </c>
      <c r="C4" s="4">
        <v>1</v>
      </c>
      <c r="D4">
        <f>C4/1000</f>
        <v>0.001</v>
      </c>
      <c r="E4">
        <f aca="true" t="shared" si="1" ref="E4:X4">$D4*0.1^(E3/60)</f>
        <v>0.0009623506263980886</v>
      </c>
      <c r="F4">
        <f t="shared" si="1"/>
        <v>0.00031622776601683794</v>
      </c>
      <c r="G4">
        <f t="shared" si="1"/>
        <v>0.0001</v>
      </c>
      <c r="H4">
        <f t="shared" si="1"/>
        <v>3.16227766016838E-05</v>
      </c>
      <c r="I4">
        <f t="shared" si="1"/>
        <v>1.0000000000000003E-05</v>
      </c>
      <c r="J4">
        <f t="shared" si="1"/>
        <v>3.162277660168382E-06</v>
      </c>
      <c r="K4">
        <f t="shared" si="1"/>
        <v>1.0000000000000002E-06</v>
      </c>
      <c r="L4">
        <f t="shared" si="1"/>
        <v>3.162277660168384E-07</v>
      </c>
      <c r="M4">
        <f t="shared" si="1"/>
        <v>1.0000000000000005E-07</v>
      </c>
      <c r="N4">
        <f t="shared" si="1"/>
        <v>3.1622776601683805E-08</v>
      </c>
      <c r="O4">
        <f t="shared" si="1"/>
        <v>1.0000000000000007E-08</v>
      </c>
      <c r="P4">
        <f t="shared" si="1"/>
        <v>3.162277660168383E-09</v>
      </c>
      <c r="Q4">
        <f t="shared" si="1"/>
        <v>1.0000000000000007E-09</v>
      </c>
      <c r="R4">
        <f t="shared" si="1"/>
        <v>3.1622776601683847E-10</v>
      </c>
      <c r="S4">
        <f t="shared" si="1"/>
        <v>1.0000000000000008E-10</v>
      </c>
      <c r="T4">
        <f t="shared" si="1"/>
        <v>3.1622776601683813E-11</v>
      </c>
      <c r="U4">
        <f t="shared" si="1"/>
        <v>1.0000000000000009E-11</v>
      </c>
      <c r="V4">
        <f t="shared" si="1"/>
        <v>3.162277660168389E-12</v>
      </c>
      <c r="W4">
        <f t="shared" si="1"/>
        <v>1.000000000000001E-12</v>
      </c>
      <c r="X4">
        <f t="shared" si="1"/>
        <v>3.162277660168385E-13</v>
      </c>
    </row>
    <row r="5" spans="2:24" ht="12" customHeight="1" hidden="1">
      <c r="B5" t="s">
        <v>2</v>
      </c>
      <c r="C5">
        <f aca="true" t="shared" si="2" ref="C5:X5">C4*2</f>
        <v>2</v>
      </c>
      <c r="D5">
        <f t="shared" si="2"/>
        <v>0.002</v>
      </c>
      <c r="E5">
        <f t="shared" si="2"/>
        <v>0.0019247012527961772</v>
      </c>
      <c r="F5">
        <f t="shared" si="2"/>
        <v>0.0006324555320336759</v>
      </c>
      <c r="G5">
        <f t="shared" si="2"/>
        <v>0.0002</v>
      </c>
      <c r="H5">
        <f t="shared" si="2"/>
        <v>6.32455532033676E-05</v>
      </c>
      <c r="I5">
        <f t="shared" si="2"/>
        <v>2.0000000000000005E-05</v>
      </c>
      <c r="J5">
        <f t="shared" si="2"/>
        <v>6.324555320336764E-06</v>
      </c>
      <c r="K5">
        <f t="shared" si="2"/>
        <v>2.0000000000000003E-06</v>
      </c>
      <c r="L5">
        <f t="shared" si="2"/>
        <v>6.324555320336768E-07</v>
      </c>
      <c r="M5">
        <f t="shared" si="2"/>
        <v>2.000000000000001E-07</v>
      </c>
      <c r="N5">
        <f t="shared" si="2"/>
        <v>6.324555320336761E-08</v>
      </c>
      <c r="O5">
        <f t="shared" si="2"/>
        <v>2.0000000000000014E-08</v>
      </c>
      <c r="P5">
        <f t="shared" si="2"/>
        <v>6.324555320336766E-09</v>
      </c>
      <c r="Q5">
        <f t="shared" si="2"/>
        <v>2.0000000000000014E-09</v>
      </c>
      <c r="R5">
        <f t="shared" si="2"/>
        <v>6.324555320336769E-10</v>
      </c>
      <c r="S5">
        <f t="shared" si="2"/>
        <v>2.0000000000000016E-10</v>
      </c>
      <c r="T5">
        <f t="shared" si="2"/>
        <v>6.324555320336763E-11</v>
      </c>
      <c r="U5">
        <f t="shared" si="2"/>
        <v>2.0000000000000018E-11</v>
      </c>
      <c r="V5">
        <f t="shared" si="2"/>
        <v>6.324555320336778E-12</v>
      </c>
      <c r="W5">
        <f t="shared" si="2"/>
        <v>2.000000000000002E-12</v>
      </c>
      <c r="X5">
        <f t="shared" si="2"/>
        <v>6.32455532033677E-13</v>
      </c>
    </row>
    <row r="6" spans="2:24" ht="12" customHeight="1" hidden="1">
      <c r="B6" t="s">
        <v>1</v>
      </c>
      <c r="C6">
        <f>IF(C5&gt;1000,1,1-1/EXP(0.0199*C5))</f>
        <v>0.03901838374277655</v>
      </c>
      <c r="D6">
        <f aca="true" t="shared" si="3" ref="D6:X6">1-1/EXP(0.0199*D5)</f>
        <v>3.9799207990576235E-05</v>
      </c>
      <c r="E6">
        <f t="shared" si="3"/>
        <v>3.8300821435410803E-05</v>
      </c>
      <c r="F6">
        <f t="shared" si="3"/>
        <v>1.2585785885921297E-05</v>
      </c>
      <c r="G6">
        <f t="shared" si="3"/>
        <v>3.97999207968347E-06</v>
      </c>
      <c r="H6">
        <f t="shared" si="3"/>
        <v>1.2585857167568548E-06</v>
      </c>
      <c r="I6">
        <f t="shared" si="3"/>
        <v>3.9799992068711987E-07</v>
      </c>
      <c r="J6">
        <f t="shared" si="3"/>
        <v>1.2585864295200366E-07</v>
      </c>
      <c r="K6">
        <f t="shared" si="3"/>
        <v>3.979999929626388E-08</v>
      </c>
      <c r="L6">
        <f t="shared" si="3"/>
        <v>1.2585865127867635E-08</v>
      </c>
      <c r="M6">
        <f t="shared" si="3"/>
        <v>3.980000107262072E-09</v>
      </c>
      <c r="N6">
        <f t="shared" si="3"/>
        <v>1.2585865682979147E-09</v>
      </c>
      <c r="O6">
        <f t="shared" si="3"/>
        <v>3.9800007733958864E-10</v>
      </c>
      <c r="P6">
        <f t="shared" si="3"/>
        <v>1.2585865682979147E-10</v>
      </c>
      <c r="Q6">
        <f t="shared" si="3"/>
        <v>3.9799941120577387E-11</v>
      </c>
      <c r="R6">
        <f t="shared" si="3"/>
        <v>1.2585932296360625E-11</v>
      </c>
      <c r="S6">
        <f t="shared" si="3"/>
        <v>3.979927498676261E-12</v>
      </c>
      <c r="T6">
        <f t="shared" si="3"/>
        <v>1.2585488207150775E-12</v>
      </c>
      <c r="U6">
        <f t="shared" si="3"/>
        <v>3.979039320256561E-13</v>
      </c>
      <c r="V6">
        <f t="shared" si="3"/>
        <v>1.2589929099249275E-13</v>
      </c>
      <c r="W6">
        <f t="shared" si="3"/>
        <v>3.9745984281580604E-14</v>
      </c>
      <c r="X6">
        <f t="shared" si="3"/>
        <v>1.2656542480726785E-14</v>
      </c>
    </row>
    <row r="7" spans="2:24" ht="12" customHeight="1" hidden="1">
      <c r="B7" t="s">
        <v>3</v>
      </c>
      <c r="C7">
        <f aca="true" t="shared" si="4" ref="C7:X7">1-(1-C6)^365</f>
        <v>0.999999509087533</v>
      </c>
      <c r="D7">
        <f t="shared" si="4"/>
        <v>0.014421992233100256</v>
      </c>
      <c r="E7">
        <f t="shared" si="4"/>
        <v>0.013882800200927914</v>
      </c>
      <c r="F7">
        <f t="shared" si="4"/>
        <v>0.004583305209578725</v>
      </c>
      <c r="G7">
        <f t="shared" si="4"/>
        <v>0.0014516453420723163</v>
      </c>
      <c r="H7">
        <f t="shared" si="4"/>
        <v>0.00045927857498806457</v>
      </c>
      <c r="I7">
        <f t="shared" si="4"/>
        <v>0.00014525944878407415</v>
      </c>
      <c r="J7">
        <f t="shared" si="4"/>
        <v>4.5937352407099397E-05</v>
      </c>
      <c r="K7">
        <f t="shared" si="4"/>
        <v>1.4526894523192446E-05</v>
      </c>
      <c r="L7">
        <f t="shared" si="4"/>
        <v>4.593830254751019E-06</v>
      </c>
      <c r="M7">
        <f t="shared" si="4"/>
        <v>1.4526989866592288E-06</v>
      </c>
      <c r="N7">
        <f t="shared" si="4"/>
        <v>4.5938399340084146E-07</v>
      </c>
      <c r="O7">
        <f t="shared" si="4"/>
        <v>1.4527001879205415E-07</v>
      </c>
      <c r="P7">
        <f t="shared" si="4"/>
        <v>4.593840885469547E-08</v>
      </c>
      <c r="Q7">
        <f t="shared" si="4"/>
        <v>1.4526978509010746E-08</v>
      </c>
      <c r="R7">
        <f t="shared" si="4"/>
        <v>4.593865288171628E-09</v>
      </c>
      <c r="S7">
        <f t="shared" si="4"/>
        <v>1.4526735370168353E-09</v>
      </c>
      <c r="T7">
        <f t="shared" si="4"/>
        <v>4.5937031956100327E-10</v>
      </c>
      <c r="U7">
        <f t="shared" si="4"/>
        <v>1.4523493518936448E-10</v>
      </c>
      <c r="V7">
        <f t="shared" si="4"/>
        <v>4.5953241212259854E-11</v>
      </c>
      <c r="W7">
        <f t="shared" si="4"/>
        <v>1.450728426277692E-11</v>
      </c>
      <c r="X7">
        <f t="shared" si="4"/>
        <v>4.619638005465276E-12</v>
      </c>
    </row>
    <row r="8" spans="2:24" ht="12" customHeight="1" hidden="1">
      <c r="B8" t="s">
        <v>4</v>
      </c>
      <c r="C8">
        <f aca="true" t="shared" si="5" ref="C8:X8">1-(1-C7)^70</f>
        <v>1</v>
      </c>
      <c r="D8">
        <f t="shared" si="5"/>
        <v>0.6382818638993009</v>
      </c>
      <c r="E8">
        <f t="shared" si="5"/>
        <v>0.624164874765598</v>
      </c>
      <c r="F8">
        <f t="shared" si="5"/>
        <v>0.27498929084519075</v>
      </c>
      <c r="G8">
        <f t="shared" si="5"/>
        <v>0.0966895624622165</v>
      </c>
      <c r="H8">
        <f t="shared" si="5"/>
        <v>0.03164535044699812</v>
      </c>
      <c r="I8">
        <f t="shared" si="5"/>
        <v>0.010117371544065668</v>
      </c>
      <c r="J8">
        <f t="shared" si="5"/>
        <v>0.003210523740413529</v>
      </c>
      <c r="K8">
        <f t="shared" si="5"/>
        <v>0.001016373145339422</v>
      </c>
      <c r="L8">
        <f t="shared" si="5"/>
        <v>0.0003215171587284127</v>
      </c>
      <c r="M8">
        <f t="shared" si="5"/>
        <v>0.00010168383277642246</v>
      </c>
      <c r="N8">
        <f t="shared" si="5"/>
        <v>3.215636989717385E-05</v>
      </c>
      <c r="O8">
        <f t="shared" si="5"/>
        <v>1.016885035232118E-05</v>
      </c>
      <c r="P8">
        <f t="shared" si="5"/>
        <v>3.2156835234609105E-06</v>
      </c>
      <c r="Q8">
        <f t="shared" si="5"/>
        <v>1.0168879850391832E-06</v>
      </c>
      <c r="R8">
        <f t="shared" si="5"/>
        <v>3.2157051943482173E-07</v>
      </c>
      <c r="S8">
        <f t="shared" si="5"/>
        <v>1.0168714315028637E-07</v>
      </c>
      <c r="T8">
        <f t="shared" si="5"/>
        <v>3.215592203620332E-08</v>
      </c>
      <c r="U8">
        <f t="shared" si="5"/>
        <v>1.0166445463255513E-08</v>
      </c>
      <c r="V8">
        <f t="shared" si="5"/>
        <v>3.21672688485819E-09</v>
      </c>
      <c r="W8">
        <f t="shared" si="5"/>
        <v>1.0155098983943844E-09</v>
      </c>
      <c r="X8">
        <f t="shared" si="5"/>
        <v>3.2337466038256935E-10</v>
      </c>
    </row>
    <row r="9" spans="1:24" ht="12" customHeight="1">
      <c r="A9" s="4">
        <v>0.01</v>
      </c>
      <c r="B9" t="s">
        <v>6</v>
      </c>
      <c r="C9">
        <f>C7*$A9</f>
        <v>0.009999995090875331</v>
      </c>
      <c r="D9">
        <f aca="true" t="shared" si="6" ref="D9:O9">D7*$A9</f>
        <v>0.00014421992233100257</v>
      </c>
      <c r="E9">
        <f t="shared" si="6"/>
        <v>0.00013882800200927913</v>
      </c>
      <c r="F9">
        <f t="shared" si="6"/>
        <v>4.583305209578725E-05</v>
      </c>
      <c r="G9">
        <f t="shared" si="6"/>
        <v>1.4516453420723163E-05</v>
      </c>
      <c r="H9">
        <f t="shared" si="6"/>
        <v>4.592785749880646E-06</v>
      </c>
      <c r="I9">
        <f t="shared" si="6"/>
        <v>1.4525944878407415E-06</v>
      </c>
      <c r="J9">
        <f t="shared" si="6"/>
        <v>4.59373524070994E-07</v>
      </c>
      <c r="K9">
        <f t="shared" si="6"/>
        <v>1.4526894523192446E-07</v>
      </c>
      <c r="L9">
        <f t="shared" si="6"/>
        <v>4.5938302547510193E-08</v>
      </c>
      <c r="M9">
        <f t="shared" si="6"/>
        <v>1.4526989866592288E-08</v>
      </c>
      <c r="N9">
        <f t="shared" si="6"/>
        <v>4.593839934008415E-09</v>
      </c>
      <c r="O9">
        <f t="shared" si="6"/>
        <v>1.4527001879205415E-09</v>
      </c>
      <c r="P9">
        <f aca="true" t="shared" si="7" ref="P9:X9">P7*$A9</f>
        <v>4.5938408854695467E-10</v>
      </c>
      <c r="Q9">
        <f t="shared" si="7"/>
        <v>1.4526978509010748E-10</v>
      </c>
      <c r="R9">
        <f t="shared" si="7"/>
        <v>4.5938652881716284E-11</v>
      </c>
      <c r="S9">
        <f t="shared" si="7"/>
        <v>1.4526735370168353E-11</v>
      </c>
      <c r="T9">
        <f t="shared" si="7"/>
        <v>4.593703195610033E-12</v>
      </c>
      <c r="U9">
        <f t="shared" si="7"/>
        <v>1.4523493518936448E-12</v>
      </c>
      <c r="V9">
        <f t="shared" si="7"/>
        <v>4.595324121225986E-13</v>
      </c>
      <c r="W9">
        <f t="shared" si="7"/>
        <v>1.450728426277692E-13</v>
      </c>
      <c r="X9">
        <f t="shared" si="7"/>
        <v>4.6196380054652766E-14</v>
      </c>
    </row>
    <row r="11" spans="1:24" ht="13.5">
      <c r="A11" s="3">
        <v>1.7043976335386257E-07</v>
      </c>
      <c r="B11" t="s">
        <v>7</v>
      </c>
      <c r="C11" s="2">
        <f aca="true" t="shared" si="8" ref="C11:O11">SQRT(C3)*$A11</f>
        <v>0</v>
      </c>
      <c r="D11" s="2">
        <f t="shared" si="8"/>
        <v>0</v>
      </c>
      <c r="E11" s="2">
        <f t="shared" si="8"/>
        <v>1.7043976335386257E-07</v>
      </c>
      <c r="F11" s="2">
        <f t="shared" si="8"/>
        <v>9.33537030847529E-07</v>
      </c>
      <c r="G11" s="2">
        <f t="shared" si="8"/>
        <v>1.320220730002086E-06</v>
      </c>
      <c r="H11" s="2">
        <f t="shared" si="8"/>
        <v>1.6169335681749144E-06</v>
      </c>
      <c r="I11" s="2">
        <f t="shared" si="8"/>
        <v>1.867074061695058E-06</v>
      </c>
      <c r="J11" s="2">
        <f t="shared" si="8"/>
        <v>2.087452260488393E-06</v>
      </c>
      <c r="K11" s="2">
        <f t="shared" si="8"/>
        <v>2.2866893815692857E-06</v>
      </c>
      <c r="L11" s="2">
        <f t="shared" si="8"/>
        <v>2.4699068232921947E-06</v>
      </c>
      <c r="M11" s="2">
        <f t="shared" si="8"/>
        <v>2.640441460004172E-06</v>
      </c>
      <c r="N11" s="2">
        <f t="shared" si="8"/>
        <v>2.8006110925425868E-06</v>
      </c>
      <c r="O11" s="2">
        <f t="shared" si="8"/>
        <v>2.9521032975890602E-06</v>
      </c>
      <c r="P11" s="2">
        <f aca="true" t="shared" si="9" ref="P11:X11">SQRT(P3)*$A11</f>
        <v>3.096192059223688E-06</v>
      </c>
      <c r="Q11" s="2">
        <f t="shared" si="9"/>
        <v>3.2338671363498287E-06</v>
      </c>
      <c r="R11" s="2">
        <f t="shared" si="9"/>
        <v>3.365915632265173E-06</v>
      </c>
      <c r="S11" s="2">
        <f t="shared" si="9"/>
        <v>3.4929757272976694E-06</v>
      </c>
      <c r="T11" s="2">
        <f t="shared" si="9"/>
        <v>3.6155733735403994E-06</v>
      </c>
      <c r="U11" s="2">
        <f t="shared" si="9"/>
        <v>3.734148123390116E-06</v>
      </c>
      <c r="V11" s="2">
        <f t="shared" si="9"/>
        <v>3.849071783609854E-06</v>
      </c>
      <c r="W11" s="2">
        <f t="shared" si="9"/>
        <v>3.960662190006257E-06</v>
      </c>
      <c r="X11" s="2">
        <f t="shared" si="9"/>
        <v>4.069193577517391E-06</v>
      </c>
    </row>
    <row r="13" spans="2:24" ht="13.5">
      <c r="B13" t="s">
        <v>13</v>
      </c>
      <c r="C13">
        <v>0</v>
      </c>
      <c r="D13">
        <v>0</v>
      </c>
      <c r="E13">
        <f>E3</f>
        <v>1</v>
      </c>
      <c r="F13">
        <f aca="true" t="shared" si="10" ref="F13:O13">F3</f>
        <v>30</v>
      </c>
      <c r="G13">
        <f t="shared" si="10"/>
        <v>60</v>
      </c>
      <c r="H13">
        <f t="shared" si="10"/>
        <v>90</v>
      </c>
      <c r="I13">
        <f t="shared" si="10"/>
        <v>120</v>
      </c>
      <c r="J13">
        <f t="shared" si="10"/>
        <v>150</v>
      </c>
      <c r="K13">
        <f t="shared" si="10"/>
        <v>180</v>
      </c>
      <c r="L13">
        <f t="shared" si="10"/>
        <v>210</v>
      </c>
      <c r="M13">
        <f t="shared" si="10"/>
        <v>240</v>
      </c>
      <c r="N13">
        <f t="shared" si="10"/>
        <v>270</v>
      </c>
      <c r="O13">
        <f t="shared" si="10"/>
        <v>300</v>
      </c>
      <c r="P13">
        <f aca="true" t="shared" si="11" ref="P13:X13">P3</f>
        <v>330</v>
      </c>
      <c r="Q13">
        <f t="shared" si="11"/>
        <v>360</v>
      </c>
      <c r="R13">
        <f t="shared" si="11"/>
        <v>390</v>
      </c>
      <c r="S13">
        <f t="shared" si="11"/>
        <v>420</v>
      </c>
      <c r="T13">
        <f t="shared" si="11"/>
        <v>450</v>
      </c>
      <c r="U13">
        <f t="shared" si="11"/>
        <v>480</v>
      </c>
      <c r="V13">
        <f t="shared" si="11"/>
        <v>510</v>
      </c>
      <c r="W13">
        <f t="shared" si="11"/>
        <v>540</v>
      </c>
      <c r="X13">
        <f t="shared" si="11"/>
        <v>570</v>
      </c>
    </row>
    <row r="14" spans="2:24" ht="13.5">
      <c r="B14" t="s">
        <v>6</v>
      </c>
      <c r="C14" s="2">
        <f aca="true" t="shared" si="12" ref="C14:H14">C9</f>
        <v>0.009999995090875331</v>
      </c>
      <c r="D14" s="2">
        <f t="shared" si="12"/>
        <v>0.00014421992233100257</v>
      </c>
      <c r="E14" s="2">
        <f t="shared" si="12"/>
        <v>0.00013882800200927913</v>
      </c>
      <c r="F14" s="2">
        <f t="shared" si="12"/>
        <v>4.583305209578725E-05</v>
      </c>
      <c r="G14" s="2">
        <f t="shared" si="12"/>
        <v>1.4516453420723163E-05</v>
      </c>
      <c r="H14" s="2">
        <f t="shared" si="12"/>
        <v>4.592785749880646E-06</v>
      </c>
      <c r="I14" s="2">
        <f aca="true" t="shared" si="13" ref="I14:O14">I9</f>
        <v>1.4525944878407415E-06</v>
      </c>
      <c r="J14" s="2">
        <f t="shared" si="13"/>
        <v>4.59373524070994E-07</v>
      </c>
      <c r="K14" s="2">
        <f t="shared" si="13"/>
        <v>1.4526894523192446E-07</v>
      </c>
      <c r="L14" s="2">
        <f t="shared" si="13"/>
        <v>4.5938302547510193E-08</v>
      </c>
      <c r="M14" s="2">
        <f t="shared" si="13"/>
        <v>1.4526989866592288E-08</v>
      </c>
      <c r="N14" s="2">
        <f t="shared" si="13"/>
        <v>4.593839934008415E-09</v>
      </c>
      <c r="O14" s="2">
        <f t="shared" si="13"/>
        <v>1.4527001879205415E-09</v>
      </c>
      <c r="P14" s="2">
        <f aca="true" t="shared" si="14" ref="P14:X14">P9</f>
        <v>4.5938408854695467E-10</v>
      </c>
      <c r="Q14" s="2">
        <f t="shared" si="14"/>
        <v>1.4526978509010748E-10</v>
      </c>
      <c r="R14" s="2">
        <f t="shared" si="14"/>
        <v>4.5938652881716284E-11</v>
      </c>
      <c r="S14" s="2">
        <f t="shared" si="14"/>
        <v>1.4526735370168353E-11</v>
      </c>
      <c r="T14" s="2">
        <f t="shared" si="14"/>
        <v>4.593703195610033E-12</v>
      </c>
      <c r="U14" s="2">
        <f t="shared" si="14"/>
        <v>1.4523493518936448E-12</v>
      </c>
      <c r="V14" s="2">
        <f t="shared" si="14"/>
        <v>4.595324121225986E-13</v>
      </c>
      <c r="W14" s="2">
        <f t="shared" si="14"/>
        <v>1.450728426277692E-13</v>
      </c>
      <c r="X14" s="2">
        <f t="shared" si="14"/>
        <v>4.6196380054652766E-14</v>
      </c>
    </row>
    <row r="15" spans="2:24" ht="13.5">
      <c r="B15" t="s">
        <v>7</v>
      </c>
      <c r="C15" s="1">
        <v>1E-66</v>
      </c>
      <c r="D15" s="1">
        <v>1E-66</v>
      </c>
      <c r="E15" s="2">
        <f>E11</f>
        <v>1.7043976335386257E-07</v>
      </c>
      <c r="F15" s="2">
        <f>F11</f>
        <v>9.33537030847529E-07</v>
      </c>
      <c r="G15" s="2">
        <f>G11</f>
        <v>1.320220730002086E-06</v>
      </c>
      <c r="H15" s="2">
        <f>H11</f>
        <v>1.6169335681749144E-06</v>
      </c>
      <c r="I15" s="2">
        <f aca="true" t="shared" si="15" ref="I15:O15">I11</f>
        <v>1.867074061695058E-06</v>
      </c>
      <c r="J15" s="2">
        <f t="shared" si="15"/>
        <v>2.087452260488393E-06</v>
      </c>
      <c r="K15" s="2">
        <f t="shared" si="15"/>
        <v>2.2866893815692857E-06</v>
      </c>
      <c r="L15" s="2">
        <f t="shared" si="15"/>
        <v>2.4699068232921947E-06</v>
      </c>
      <c r="M15" s="2">
        <f t="shared" si="15"/>
        <v>2.640441460004172E-06</v>
      </c>
      <c r="N15" s="2">
        <f t="shared" si="15"/>
        <v>2.8006110925425868E-06</v>
      </c>
      <c r="O15" s="2">
        <f t="shared" si="15"/>
        <v>2.9521032975890602E-06</v>
      </c>
      <c r="P15" s="2">
        <f aca="true" t="shared" si="16" ref="P15:X15">P11</f>
        <v>3.096192059223688E-06</v>
      </c>
      <c r="Q15" s="2">
        <f t="shared" si="16"/>
        <v>3.2338671363498287E-06</v>
      </c>
      <c r="R15" s="2">
        <f t="shared" si="16"/>
        <v>3.365915632265173E-06</v>
      </c>
      <c r="S15" s="2">
        <f t="shared" si="16"/>
        <v>3.4929757272976694E-06</v>
      </c>
      <c r="T15" s="2">
        <f t="shared" si="16"/>
        <v>3.6155733735403994E-06</v>
      </c>
      <c r="U15" s="2">
        <f t="shared" si="16"/>
        <v>3.734148123390116E-06</v>
      </c>
      <c r="V15" s="2">
        <f t="shared" si="16"/>
        <v>3.849071783609854E-06</v>
      </c>
      <c r="W15" s="2">
        <f t="shared" si="16"/>
        <v>3.960662190006257E-06</v>
      </c>
      <c r="X15" s="2">
        <f t="shared" si="16"/>
        <v>4.069193577517391E-06</v>
      </c>
    </row>
    <row r="16" spans="2:24" ht="13.5">
      <c r="B16" t="s">
        <v>44</v>
      </c>
      <c r="C16" s="14">
        <v>1E-05</v>
      </c>
      <c r="D16" s="2">
        <f>$C16</f>
        <v>1E-05</v>
      </c>
      <c r="E16" s="2">
        <f aca="true" t="shared" si="17" ref="E16:X16">$C16</f>
        <v>1E-05</v>
      </c>
      <c r="F16" s="2">
        <f t="shared" si="17"/>
        <v>1E-05</v>
      </c>
      <c r="G16" s="2">
        <f t="shared" si="17"/>
        <v>1E-05</v>
      </c>
      <c r="H16" s="2">
        <f t="shared" si="17"/>
        <v>1E-05</v>
      </c>
      <c r="I16" s="2">
        <f t="shared" si="17"/>
        <v>1E-05</v>
      </c>
      <c r="J16" s="2">
        <f t="shared" si="17"/>
        <v>1E-05</v>
      </c>
      <c r="K16" s="2">
        <f t="shared" si="17"/>
        <v>1E-05</v>
      </c>
      <c r="L16" s="2">
        <f t="shared" si="17"/>
        <v>1E-05</v>
      </c>
      <c r="M16" s="2">
        <f t="shared" si="17"/>
        <v>1E-05</v>
      </c>
      <c r="N16" s="2">
        <f t="shared" si="17"/>
        <v>1E-05</v>
      </c>
      <c r="O16" s="2">
        <f t="shared" si="17"/>
        <v>1E-05</v>
      </c>
      <c r="P16" s="2">
        <f t="shared" si="17"/>
        <v>1E-05</v>
      </c>
      <c r="Q16" s="2">
        <f t="shared" si="17"/>
        <v>1E-05</v>
      </c>
      <c r="R16" s="2">
        <f t="shared" si="17"/>
        <v>1E-05</v>
      </c>
      <c r="S16" s="2">
        <f t="shared" si="17"/>
        <v>1E-05</v>
      </c>
      <c r="T16" s="2">
        <f t="shared" si="17"/>
        <v>1E-05</v>
      </c>
      <c r="U16" s="2">
        <f t="shared" si="17"/>
        <v>1E-05</v>
      </c>
      <c r="V16" s="2">
        <f t="shared" si="17"/>
        <v>1E-05</v>
      </c>
      <c r="W16" s="2">
        <f t="shared" si="17"/>
        <v>1E-05</v>
      </c>
      <c r="X16" s="2">
        <f t="shared" si="17"/>
        <v>1E-05</v>
      </c>
    </row>
    <row r="18" spans="1:24" ht="13.5">
      <c r="A18">
        <f>MIN(C18:X18)</f>
        <v>1.243195832680121E-05</v>
      </c>
      <c r="B18" t="s">
        <v>12</v>
      </c>
      <c r="C18" s="2">
        <f>SUM(C14:C16)</f>
        <v>0.01000999509087533</v>
      </c>
      <c r="D18" s="2">
        <f aca="true" t="shared" si="18" ref="D18:X18">SUM(D14:D16)</f>
        <v>0.00015421992233100257</v>
      </c>
      <c r="E18" s="2">
        <f t="shared" si="18"/>
        <v>0.000148998441772633</v>
      </c>
      <c r="F18" s="2">
        <f t="shared" si="18"/>
        <v>5.676658912663478E-05</v>
      </c>
      <c r="G18" s="2">
        <f t="shared" si="18"/>
        <v>2.583667415072525E-05</v>
      </c>
      <c r="H18" s="2">
        <f t="shared" si="18"/>
        <v>1.620971931805556E-05</v>
      </c>
      <c r="I18" s="2">
        <f t="shared" si="18"/>
        <v>1.33196685495358E-05</v>
      </c>
      <c r="J18" s="2">
        <f t="shared" si="18"/>
        <v>1.2546825784559387E-05</v>
      </c>
      <c r="K18" s="2">
        <f t="shared" si="18"/>
        <v>1.243195832680121E-05</v>
      </c>
      <c r="L18" s="2">
        <f t="shared" si="18"/>
        <v>1.2515845125839707E-05</v>
      </c>
      <c r="M18" s="2">
        <f t="shared" si="18"/>
        <v>1.2654968449870764E-05</v>
      </c>
      <c r="N18" s="2">
        <f t="shared" si="18"/>
        <v>1.2805204932476596E-05</v>
      </c>
      <c r="O18" s="2">
        <f t="shared" si="18"/>
        <v>1.2953555997776981E-05</v>
      </c>
      <c r="P18" s="2">
        <f t="shared" si="18"/>
        <v>1.3096651443312235E-05</v>
      </c>
      <c r="Q18" s="2">
        <f t="shared" si="18"/>
        <v>1.3234012406134919E-05</v>
      </c>
      <c r="R18" s="2">
        <f t="shared" si="18"/>
        <v>1.3365961570918056E-05</v>
      </c>
      <c r="S18" s="2">
        <f t="shared" si="18"/>
        <v>1.349299025403304E-05</v>
      </c>
      <c r="T18" s="2">
        <f t="shared" si="18"/>
        <v>1.3615577967243596E-05</v>
      </c>
      <c r="U18" s="2">
        <f t="shared" si="18"/>
        <v>1.3734149575739469E-05</v>
      </c>
      <c r="V18" s="2">
        <f t="shared" si="18"/>
        <v>1.3849072243142267E-05</v>
      </c>
      <c r="W18" s="2">
        <f t="shared" si="18"/>
        <v>1.3960662335079101E-05</v>
      </c>
      <c r="X18" s="2">
        <f t="shared" si="18"/>
        <v>1.4069193623713773E-05</v>
      </c>
    </row>
  </sheetData>
  <conditionalFormatting sqref="C18:X18">
    <cfRule type="cellIs" priority="1" dxfId="0" operator="equal" stopIfTrue="1">
      <formula>$A$18</formula>
    </cfRule>
  </conditionalFormatting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MatsudaHiro</dc:creator>
  <cp:keywords/>
  <dc:description/>
  <cp:lastModifiedBy>MatsudaHiro</cp:lastModifiedBy>
  <dcterms:created xsi:type="dcterms:W3CDTF">2005-03-17T05:22:14Z</dcterms:created>
  <dcterms:modified xsi:type="dcterms:W3CDTF">2005-03-19T07:39:35Z</dcterms:modified>
  <cp:category/>
  <cp:version/>
  <cp:contentType/>
  <cp:contentStatus/>
</cp:coreProperties>
</file>