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activeTab="2"/>
  </bookViews>
  <sheets>
    <sheet name="表1" sheetId="1" r:id="rId1"/>
    <sheet name="表1練習用" sheetId="2" r:id="rId2"/>
    <sheet name="雌雄別（案）" sheetId="3" r:id="rId3"/>
  </sheets>
  <definedNames>
    <definedName name="solver_adj" localSheetId="2" hidden="1">'雌雄別（案）'!$E$6</definedName>
    <definedName name="solver_adj" localSheetId="0" hidden="1">'表1'!$C$4</definedName>
    <definedName name="solver_adj" localSheetId="1" hidden="1">'表1練習用'!$C$5</definedName>
    <definedName name="solver_cvg" localSheetId="2" hidden="1">0.0001</definedName>
    <definedName name="solver_cvg" localSheetId="0" hidden="1">0.0001</definedName>
    <definedName name="solver_cvg" localSheetId="1" hidden="1">0.0001</definedName>
    <definedName name="solver_drv" localSheetId="2" hidden="1">1</definedName>
    <definedName name="solver_drv" localSheetId="0" hidden="1">1</definedName>
    <definedName name="solver_drv" localSheetId="1" hidden="1">1</definedName>
    <definedName name="solver_est" localSheetId="2" hidden="1">1</definedName>
    <definedName name="solver_est" localSheetId="0" hidden="1">1</definedName>
    <definedName name="solver_est" localSheetId="1" hidden="1">1</definedName>
    <definedName name="solver_itr" localSheetId="2" hidden="1">100</definedName>
    <definedName name="solver_itr" localSheetId="0" hidden="1">100</definedName>
    <definedName name="solver_itr" localSheetId="1" hidden="1">100</definedName>
    <definedName name="solver_lin" localSheetId="2" hidden="1">2</definedName>
    <definedName name="solver_lin" localSheetId="0" hidden="1">2</definedName>
    <definedName name="solver_lin" localSheetId="1" hidden="1">2</definedName>
    <definedName name="solver_neg" localSheetId="2" hidden="1">2</definedName>
    <definedName name="solver_neg" localSheetId="0" hidden="1">2</definedName>
    <definedName name="solver_neg" localSheetId="1" hidden="1">2</definedName>
    <definedName name="solver_num" localSheetId="2" hidden="1">0</definedName>
    <definedName name="solver_num" localSheetId="0" hidden="1">0</definedName>
    <definedName name="solver_num" localSheetId="1" hidden="1">0</definedName>
    <definedName name="solver_nwt" localSheetId="2" hidden="1">1</definedName>
    <definedName name="solver_nwt" localSheetId="0" hidden="1">1</definedName>
    <definedName name="solver_nwt" localSheetId="1" hidden="1">1</definedName>
    <definedName name="solver_opt" localSheetId="2" hidden="1">'雌雄別（案）'!#REF!</definedName>
    <definedName name="solver_opt" localSheetId="0" hidden="1">'表1'!$E$2</definedName>
    <definedName name="solver_opt" localSheetId="1" hidden="1">'表1練習用'!$E$2</definedName>
    <definedName name="solver_pre" localSheetId="2" hidden="1">0.000001</definedName>
    <definedName name="solver_pre" localSheetId="0" hidden="1">0.000001</definedName>
    <definedName name="solver_pre" localSheetId="1" hidden="1">0.000001</definedName>
    <definedName name="solver_scl" localSheetId="2" hidden="1">2</definedName>
    <definedName name="solver_scl" localSheetId="0" hidden="1">2</definedName>
    <definedName name="solver_scl" localSheetId="1" hidden="1">2</definedName>
    <definedName name="solver_sho" localSheetId="2" hidden="1">2</definedName>
    <definedName name="solver_sho" localSheetId="0" hidden="1">2</definedName>
    <definedName name="solver_sho" localSheetId="1" hidden="1">2</definedName>
    <definedName name="solver_tim" localSheetId="2" hidden="1">100</definedName>
    <definedName name="solver_tim" localSheetId="0" hidden="1">100</definedName>
    <definedName name="solver_tim" localSheetId="1" hidden="1">100</definedName>
    <definedName name="solver_tol" localSheetId="2" hidden="1">0.05</definedName>
    <definedName name="solver_tol" localSheetId="0" hidden="1">0.05</definedName>
    <definedName name="solver_tol" localSheetId="1" hidden="1">0.05</definedName>
    <definedName name="solver_typ" localSheetId="2" hidden="1">2</definedName>
    <definedName name="solver_typ" localSheetId="0" hidden="1">2</definedName>
    <definedName name="solver_typ" localSheetId="1" hidden="1">2</definedName>
    <definedName name="solver_val" localSheetId="2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<sst xmlns="http://schemas.openxmlformats.org/spreadsheetml/2006/main" count="41" uniqueCount="21">
  <si>
    <t>ヤクシカモデル</t>
  </si>
  <si>
    <t>自然増加率</t>
  </si>
  <si>
    <t>年</t>
  </si>
  <si>
    <t>捕獲数（ヤクシカの生息・分布に関する緊急調査報告書、市川聡2006より）</t>
  </si>
  <si>
    <t>個体数</t>
  </si>
  <si>
    <t>１０年間での増加率</t>
  </si>
  <si>
    <t>激減後１３%増加説</t>
  </si>
  <si>
    <t>半減後13%増加説</t>
  </si>
  <si>
    <t>5%増加説</t>
  </si>
  <si>
    <t>密度効果</t>
  </si>
  <si>
    <t>激減後13%増加説</t>
  </si>
  <si>
    <t>捕獲数（ヤクシカの生息・分布に関する緊急調査報告書及び市川聡2006より）</t>
  </si>
  <si>
    <t>雌</t>
  </si>
  <si>
    <t>雄</t>
  </si>
  <si>
    <t>生存率</t>
  </si>
  <si>
    <t>繁殖成功度</t>
  </si>
  <si>
    <t>捕獲数</t>
  </si>
  <si>
    <t>雌捕獲数</t>
  </si>
  <si>
    <t>雄捕獲数</t>
  </si>
  <si>
    <t>子供</t>
  </si>
  <si>
    <t>ヤクシカモデル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</si>
</sst>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2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  <font>
      <sz val="16.5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0"/>
    </font>
    <font>
      <sz val="10.75"/>
      <name val="ＭＳ Ｐゴシック"/>
      <family val="3"/>
    </font>
    <font>
      <sz val="10.5"/>
      <name val="Century"/>
      <family val="1"/>
    </font>
    <font>
      <i/>
      <sz val="10.5"/>
      <color indexed="10"/>
      <name val="Century"/>
      <family val="1"/>
    </font>
    <font>
      <i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8" fontId="0" fillId="0" borderId="0" xfId="17" applyAlignment="1">
      <alignment/>
    </xf>
    <xf numFmtId="179" fontId="4" fillId="0" borderId="0" xfId="17" applyNumberFormat="1" applyFont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0" fontId="0" fillId="0" borderId="0" xfId="17" applyNumberFormat="1" applyFill="1" applyAlignment="1">
      <alignment/>
    </xf>
    <xf numFmtId="38" fontId="0" fillId="0" borderId="0" xfId="17" applyFill="1" applyAlignment="1">
      <alignment/>
    </xf>
    <xf numFmtId="9" fontId="4" fillId="2" borderId="0" xfId="15" applyFont="1" applyFill="1" applyAlignment="1">
      <alignment/>
    </xf>
    <xf numFmtId="9" fontId="4" fillId="0" borderId="0" xfId="15" applyFont="1" applyFill="1" applyAlignment="1">
      <alignment/>
    </xf>
    <xf numFmtId="9" fontId="0" fillId="0" borderId="0" xfId="15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0" fillId="0" borderId="0" xfId="17" applyAlignment="1">
      <alignment horizontal="right"/>
    </xf>
    <xf numFmtId="9" fontId="0" fillId="0" borderId="0" xfId="15" applyFont="1" applyFill="1" applyAlignment="1">
      <alignment/>
    </xf>
    <xf numFmtId="9" fontId="4" fillId="0" borderId="0" xfId="15" applyFont="1" applyAlignment="1">
      <alignment/>
    </xf>
    <xf numFmtId="4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38" fontId="0" fillId="0" borderId="0" xfId="17" applyFont="1" applyFill="1" applyAlignment="1">
      <alignment/>
    </xf>
    <xf numFmtId="38" fontId="15" fillId="0" borderId="0" xfId="17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8" fontId="15" fillId="0" borderId="0" xfId="17" applyFont="1" applyAlignment="1">
      <alignment/>
    </xf>
    <xf numFmtId="38" fontId="15" fillId="0" borderId="0" xfId="0" applyNumberFormat="1" applyFont="1" applyAlignment="1">
      <alignment/>
    </xf>
    <xf numFmtId="38" fontId="4" fillId="2" borderId="0" xfId="17" applyFont="1" applyFill="1" applyAlignment="1">
      <alignment/>
    </xf>
    <xf numFmtId="0" fontId="15" fillId="0" borderId="0" xfId="0" applyFont="1" applyFill="1" applyAlignment="1">
      <alignment/>
    </xf>
    <xf numFmtId="38" fontId="4" fillId="0" borderId="0" xfId="17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525"/>
        </c:manualLayout>
      </c:layout>
      <c:lineChart>
        <c:grouping val="standard"/>
        <c:varyColors val="0"/>
        <c:ser>
          <c:idx val="2"/>
          <c:order val="0"/>
          <c:tx>
            <c:strRef>
              <c:f>'表1'!$C$1</c:f>
              <c:strCache>
                <c:ptCount val="1"/>
                <c:pt idx="0">
                  <c:v>激減後１３%増加説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'表1'!$A$7:$A$49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'表1'!$C$7:$C$49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'表1'!$D$1</c:f>
              <c:strCache>
                <c:ptCount val="1"/>
                <c:pt idx="0">
                  <c:v>半減後13%増加説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'表1'!$A$7:$A$49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'表1'!$D$7:$D$49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'表1'!$E$1</c:f>
              <c:strCache>
                <c:ptCount val="1"/>
                <c:pt idx="0">
                  <c:v>5%増加説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'表1'!$A$7:$A$49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cat>
          <c:val>
            <c:numRef>
              <c:f>'表1'!$E$7:$E$49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09751"/>
        <c:crosses val="autoZero"/>
        <c:auto val="1"/>
        <c:lblOffset val="100"/>
        <c:noMultiLvlLbl val="0"/>
      </c:catAx>
      <c:valAx>
        <c:axId val="17609751"/>
        <c:scaling>
          <c:orientation val="minMax"/>
          <c:max val="15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5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5"/>
          <c:y val="0.122"/>
          <c:w val="0.427"/>
          <c:h val="0.2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525"/>
        </c:manualLayout>
      </c:layout>
      <c:lineChart>
        <c:grouping val="standard"/>
        <c:varyColors val="0"/>
        <c:ser>
          <c:idx val="2"/>
          <c:order val="0"/>
          <c:tx>
            <c:strRef>
              <c:f>'表1練習用'!$C$1</c:f>
              <c:strCache>
                <c:ptCount val="1"/>
                <c:pt idx="0">
                  <c:v>激減後13%増加説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'表1練習用'!$A$7:$A$49</c:f>
              <c:numCache/>
            </c:numRef>
          </c:cat>
          <c:val>
            <c:numRef>
              <c:f>'表1練習用'!$C$7:$C$49</c:f>
              <c:numCache/>
            </c:numRef>
          </c:val>
          <c:smooth val="0"/>
        </c:ser>
        <c:ser>
          <c:idx val="4"/>
          <c:order val="1"/>
          <c:tx>
            <c:strRef>
              <c:f>'表1練習用'!$D$1</c:f>
              <c:strCache>
                <c:ptCount val="1"/>
                <c:pt idx="0">
                  <c:v>半減後13%増加説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'表1練習用'!$A$7:$A$49</c:f>
              <c:numCache/>
            </c:numRef>
          </c:cat>
          <c:val>
            <c:numRef>
              <c:f>'表1練習用'!$D$7:$D$49</c:f>
              <c:numCache/>
            </c:numRef>
          </c:val>
          <c:smooth val="0"/>
        </c:ser>
        <c:ser>
          <c:idx val="3"/>
          <c:order val="2"/>
          <c:tx>
            <c:strRef>
              <c:f>'表1練習用'!$E$1</c:f>
              <c:strCache>
                <c:ptCount val="1"/>
                <c:pt idx="0">
                  <c:v>5%増加説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'表1練習用'!$A$7:$A$49</c:f>
              <c:numCache/>
            </c:numRef>
          </c:cat>
          <c:val>
            <c:numRef>
              <c:f>'表1練習用'!$E$7:$E$49</c:f>
              <c:numCache/>
            </c:numRef>
          </c:val>
          <c:smooth val="0"/>
        </c:ser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  <c:max val="15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70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25"/>
          <c:y val="0.0835"/>
          <c:w val="0.4375"/>
          <c:h val="0.233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0.96475"/>
        </c:manualLayout>
      </c:layout>
      <c:lineChart>
        <c:grouping val="standard"/>
        <c:varyColors val="0"/>
        <c:ser>
          <c:idx val="2"/>
          <c:order val="0"/>
          <c:tx>
            <c:strRef>
              <c:f>'雌雄別（案）'!$E$1</c:f>
              <c:strCache>
                <c:ptCount val="1"/>
                <c:pt idx="0">
                  <c:v>激減後13%増加説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'雌雄別（案）'!$A$8:$A$50</c:f>
              <c:numCache/>
            </c:numRef>
          </c:cat>
          <c:val>
            <c:numRef>
              <c:f>'雌雄別（案）'!$E$8:$E$50</c:f>
              <c:numCache>
                <c:ptCount val="43"/>
                <c:pt idx="0">
                  <c:v>1142.0089588899996</c:v>
                </c:pt>
                <c:pt idx="1">
                  <c:v>952.6229939823713</c:v>
                </c:pt>
                <c:pt idx="2">
                  <c:v>760.4154582695317</c:v>
                </c:pt>
                <c:pt idx="3">
                  <c:v>588.2683966458967</c:v>
                </c:pt>
                <c:pt idx="4">
                  <c:v>487.312351376543</c:v>
                </c:pt>
                <c:pt idx="5">
                  <c:v>357.13227986325063</c:v>
                </c:pt>
                <c:pt idx="6">
                  <c:v>254.17194397256807</c:v>
                </c:pt>
                <c:pt idx="7">
                  <c:v>243.46351091756966</c:v>
                </c:pt>
                <c:pt idx="8">
                  <c:v>245.35002132175066</c:v>
                </c:pt>
                <c:pt idx="9">
                  <c:v>252.63531643599504</c:v>
                </c:pt>
                <c:pt idx="10">
                  <c:v>266.4844099882087</c:v>
                </c:pt>
                <c:pt idx="11">
                  <c:v>286.3419999782589</c:v>
                </c:pt>
                <c:pt idx="12">
                  <c:v>312.2941871181713</c:v>
                </c:pt>
                <c:pt idx="13">
                  <c:v>344.48558555322165</c:v>
                </c:pt>
                <c:pt idx="14">
                  <c:v>383.2432392419957</c:v>
                </c:pt>
                <c:pt idx="15">
                  <c:v>429.03944879491803</c:v>
                </c:pt>
                <c:pt idx="16">
                  <c:v>482.4987188129667</c:v>
                </c:pt>
                <c:pt idx="17">
                  <c:v>543.3995303480592</c:v>
                </c:pt>
                <c:pt idx="18">
                  <c:v>612.6791072340243</c:v>
                </c:pt>
                <c:pt idx="19">
                  <c:v>691.0561405894263</c:v>
                </c:pt>
                <c:pt idx="20">
                  <c:v>779.0867887791192</c:v>
                </c:pt>
                <c:pt idx="21">
                  <c:v>877.1821799306567</c:v>
                </c:pt>
                <c:pt idx="22">
                  <c:v>985.4129619609498</c:v>
                </c:pt>
                <c:pt idx="23">
                  <c:v>1103.2592547457323</c:v>
                </c:pt>
                <c:pt idx="24">
                  <c:v>1229.2133465156903</c:v>
                </c:pt>
                <c:pt idx="25">
                  <c:v>1360.174247454091</c:v>
                </c:pt>
                <c:pt idx="26">
                  <c:v>1490.5238072569475</c:v>
                </c:pt>
                <c:pt idx="27">
                  <c:v>1610.7228513128964</c:v>
                </c:pt>
                <c:pt idx="28">
                  <c:v>1705.1832342149094</c:v>
                </c:pt>
                <c:pt idx="29">
                  <c:v>1749.0488689079007</c:v>
                </c:pt>
                <c:pt idx="30">
                  <c:v>1703.333784851383</c:v>
                </c:pt>
                <c:pt idx="31">
                  <c:v>1602.2171887592758</c:v>
                </c:pt>
                <c:pt idx="32">
                  <c:v>1362.6744620235397</c:v>
                </c:pt>
                <c:pt idx="33">
                  <c:v>1130.8887529704446</c:v>
                </c:pt>
                <c:pt idx="34">
                  <c:v>741.2284593671594</c:v>
                </c:pt>
                <c:pt idx="35">
                  <c:v>453.85075829038635</c:v>
                </c:pt>
                <c:pt idx="36">
                  <c:v>92.97151173681902</c:v>
                </c:pt>
                <c:pt idx="37">
                  <c:v>-406.9866185013879</c:v>
                </c:pt>
                <c:pt idx="38">
                  <c:v>-977.2361955246515</c:v>
                </c:pt>
                <c:pt idx="39">
                  <c:v>-1711.619400601436</c:v>
                </c:pt>
                <c:pt idx="40">
                  <c:v>-2564.9075834400483</c:v>
                </c:pt>
                <c:pt idx="41">
                  <c:v>-3583.4711433441107</c:v>
                </c:pt>
                <c:pt idx="42">
                  <c:v>-4769.822740607056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雌雄別（案）!#REF!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'雌雄別（案）'!$A$8:$A$50</c:f>
              <c:numCache/>
            </c:numRef>
          </c:cat>
          <c:val>
            <c:numRef>
              <c:f>雌雄別（案）!#REF!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雌雄別（案）!#REF!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'雌雄別（案）'!$A$8:$A$50</c:f>
              <c:numCache/>
            </c:numRef>
          </c:cat>
          <c:val>
            <c:numRef>
              <c:f>雌雄別（案）!#REF!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ax val="15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15546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</xdr:row>
      <xdr:rowOff>114300</xdr:rowOff>
    </xdr:from>
    <xdr:to>
      <xdr:col>11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905250" y="285750"/>
        <a:ext cx="36766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1</xdr:row>
      <xdr:rowOff>114300</xdr:rowOff>
    </xdr:from>
    <xdr:to>
      <xdr:col>11</xdr:col>
      <xdr:colOff>76200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38575" y="285750"/>
        <a:ext cx="3590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11</xdr:row>
      <xdr:rowOff>66675</xdr:rowOff>
    </xdr:from>
    <xdr:to>
      <xdr:col>11</xdr:col>
      <xdr:colOff>419100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981450" y="1952625"/>
        <a:ext cx="38385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3.5"/>
  <cols>
    <col min="2" max="2" width="9.00390625" style="1" customWidth="1"/>
    <col min="4" max="4" width="8.50390625" style="0" customWidth="1"/>
  </cols>
  <sheetData>
    <row r="1" spans="1:5" ht="13.5">
      <c r="A1" t="s">
        <v>0</v>
      </c>
      <c r="C1" t="s">
        <v>6</v>
      </c>
      <c r="D1" t="s">
        <v>7</v>
      </c>
      <c r="E1" t="s">
        <v>8</v>
      </c>
    </row>
    <row r="2" spans="2:5" ht="13.5">
      <c r="B2" s="1" t="s">
        <v>1</v>
      </c>
      <c r="C2" s="2">
        <v>1.13</v>
      </c>
      <c r="D2" s="2">
        <v>1.13</v>
      </c>
      <c r="E2" s="2">
        <v>1.05</v>
      </c>
    </row>
    <row r="3" spans="2:5" ht="13.5">
      <c r="B3" s="1" t="s">
        <v>5</v>
      </c>
      <c r="C3" s="4">
        <f>C2^19</f>
        <v>10.197422800640132</v>
      </c>
      <c r="D3" s="4">
        <f>D2^19</f>
        <v>10.197422800640132</v>
      </c>
      <c r="E3" s="4">
        <f>E2^19</f>
        <v>2.526950195375639</v>
      </c>
    </row>
    <row r="4" spans="1:5" ht="13.5">
      <c r="A4" t="s">
        <v>2</v>
      </c>
      <c r="B4" s="1" t="s">
        <v>3</v>
      </c>
      <c r="C4" t="s">
        <v>4</v>
      </c>
      <c r="D4" t="s">
        <v>4</v>
      </c>
      <c r="E4" t="s">
        <v>4</v>
      </c>
    </row>
    <row r="5" spans="3:5" ht="13.5">
      <c r="C5">
        <f>C6/2</f>
        <v>550</v>
      </c>
      <c r="D5">
        <f>D6/2</f>
        <v>600</v>
      </c>
      <c r="E5">
        <f>E6/2</f>
        <v>950</v>
      </c>
    </row>
    <row r="6" spans="3:5" ht="13.5">
      <c r="C6" s="2">
        <v>1100</v>
      </c>
      <c r="D6" s="2">
        <v>1200</v>
      </c>
      <c r="E6" s="2">
        <v>1900</v>
      </c>
    </row>
    <row r="7" spans="1:5" ht="13.5">
      <c r="A7">
        <v>1963</v>
      </c>
      <c r="B7" s="1">
        <v>238</v>
      </c>
      <c r="C7" s="3">
        <f>C6*C$2-$B7</f>
        <v>1004.9999999999998</v>
      </c>
      <c r="D7" s="3">
        <f>D6*D$2-$B7</f>
        <v>1117.9999999999998</v>
      </c>
      <c r="E7" s="3">
        <f>E6*E$2-$B7</f>
        <v>1757</v>
      </c>
    </row>
    <row r="8" spans="1:5" ht="13.5">
      <c r="A8">
        <f aca="true" t="shared" si="0" ref="A8:A14">A7+1</f>
        <v>1964</v>
      </c>
      <c r="B8" s="1">
        <v>328</v>
      </c>
      <c r="C8" s="3">
        <f aca="true" t="shared" si="1" ref="C8:D14">C7*C$2-$B8</f>
        <v>807.6499999999996</v>
      </c>
      <c r="D8" s="3">
        <f t="shared" si="1"/>
        <v>935.3399999999997</v>
      </c>
      <c r="E8" s="3">
        <f aca="true" t="shared" si="2" ref="E8:E37">E7*E$2-$B8</f>
        <v>1516.8500000000001</v>
      </c>
    </row>
    <row r="9" spans="1:5" ht="13.5">
      <c r="A9">
        <f t="shared" si="0"/>
        <v>1965</v>
      </c>
      <c r="B9" s="1">
        <v>282</v>
      </c>
      <c r="C9" s="3">
        <f t="shared" si="1"/>
        <v>630.6444999999995</v>
      </c>
      <c r="D9" s="3">
        <f t="shared" si="1"/>
        <v>774.9341999999995</v>
      </c>
      <c r="E9" s="3">
        <f t="shared" si="2"/>
        <v>1310.6925</v>
      </c>
    </row>
    <row r="10" spans="1:5" ht="13.5">
      <c r="A10">
        <f t="shared" si="0"/>
        <v>1966</v>
      </c>
      <c r="B10" s="1">
        <v>226</v>
      </c>
      <c r="C10" s="3">
        <f t="shared" si="1"/>
        <v>486.62828499999944</v>
      </c>
      <c r="D10" s="3">
        <f t="shared" si="1"/>
        <v>649.6756459999993</v>
      </c>
      <c r="E10" s="3">
        <f t="shared" si="2"/>
        <v>1150.2271250000001</v>
      </c>
    </row>
    <row r="11" spans="1:5" ht="13.5">
      <c r="A11">
        <f t="shared" si="0"/>
        <v>1967</v>
      </c>
      <c r="B11" s="1">
        <v>127</v>
      </c>
      <c r="C11" s="3">
        <f t="shared" si="1"/>
        <v>422.8899620499993</v>
      </c>
      <c r="D11" s="3">
        <f t="shared" si="1"/>
        <v>607.1334799799992</v>
      </c>
      <c r="E11" s="3">
        <f t="shared" si="2"/>
        <v>1080.7384812500002</v>
      </c>
    </row>
    <row r="12" spans="1:5" ht="13.5">
      <c r="A12">
        <f t="shared" si="0"/>
        <v>1968</v>
      </c>
      <c r="B12" s="1">
        <v>149</v>
      </c>
      <c r="C12" s="3">
        <f t="shared" si="1"/>
        <v>328.8656571164992</v>
      </c>
      <c r="D12" s="3">
        <f t="shared" si="1"/>
        <v>537.0608323773989</v>
      </c>
      <c r="E12" s="3">
        <f t="shared" si="2"/>
        <v>985.7754053125002</v>
      </c>
    </row>
    <row r="13" spans="1:5" ht="13.5">
      <c r="A13">
        <f t="shared" si="0"/>
        <v>1969</v>
      </c>
      <c r="B13" s="1">
        <v>100</v>
      </c>
      <c r="C13" s="3">
        <f t="shared" si="1"/>
        <v>271.6181925416441</v>
      </c>
      <c r="D13" s="3">
        <f t="shared" si="1"/>
        <v>506.8787405864607</v>
      </c>
      <c r="E13" s="3">
        <f t="shared" si="2"/>
        <v>935.0641755781253</v>
      </c>
    </row>
    <row r="14" spans="1:5" ht="13.5">
      <c r="A14">
        <f t="shared" si="0"/>
        <v>1970</v>
      </c>
      <c r="B14" s="1">
        <v>0</v>
      </c>
      <c r="C14" s="3">
        <f t="shared" si="1"/>
        <v>306.9285575720578</v>
      </c>
      <c r="D14" s="3">
        <f t="shared" si="1"/>
        <v>572.7729768627006</v>
      </c>
      <c r="E14" s="3">
        <f t="shared" si="2"/>
        <v>981.8173843570316</v>
      </c>
    </row>
    <row r="15" spans="1:5" ht="13.5">
      <c r="A15">
        <f aca="true" t="shared" si="3" ref="A15:A30">A14+1</f>
        <v>1971</v>
      </c>
      <c r="B15" s="1">
        <v>0</v>
      </c>
      <c r="C15" s="3">
        <f aca="true" t="shared" si="4" ref="C15:C30">C14*C$2-$B15</f>
        <v>346.8292700564253</v>
      </c>
      <c r="D15" s="3">
        <f aca="true" t="shared" si="5" ref="D15:D30">D14*D$2-$B15</f>
        <v>647.2334638548516</v>
      </c>
      <c r="E15" s="3">
        <f t="shared" si="2"/>
        <v>1030.9082535748832</v>
      </c>
    </row>
    <row r="16" spans="1:5" ht="13.5">
      <c r="A16">
        <f t="shared" si="3"/>
        <v>1972</v>
      </c>
      <c r="B16" s="1">
        <v>0</v>
      </c>
      <c r="C16" s="3">
        <f t="shared" si="4"/>
        <v>391.91707516376056</v>
      </c>
      <c r="D16" s="3">
        <f t="shared" si="5"/>
        <v>731.3738141559822</v>
      </c>
      <c r="E16" s="3">
        <f t="shared" si="2"/>
        <v>1082.4536662536275</v>
      </c>
    </row>
    <row r="17" spans="1:5" ht="13.5">
      <c r="A17">
        <f t="shared" si="3"/>
        <v>1973</v>
      </c>
      <c r="B17" s="1">
        <v>0</v>
      </c>
      <c r="C17" s="3">
        <f t="shared" si="4"/>
        <v>442.8662949350494</v>
      </c>
      <c r="D17" s="3">
        <f t="shared" si="5"/>
        <v>826.4524099962598</v>
      </c>
      <c r="E17" s="3">
        <f t="shared" si="2"/>
        <v>1136.5763495663089</v>
      </c>
    </row>
    <row r="18" spans="1:5" ht="13.5">
      <c r="A18">
        <f t="shared" si="3"/>
        <v>1974</v>
      </c>
      <c r="B18" s="1">
        <v>0</v>
      </c>
      <c r="C18" s="3">
        <f t="shared" si="4"/>
        <v>500.4389132766058</v>
      </c>
      <c r="D18" s="3">
        <f t="shared" si="5"/>
        <v>933.8912232957734</v>
      </c>
      <c r="E18" s="3">
        <f t="shared" si="2"/>
        <v>1193.4051670446242</v>
      </c>
    </row>
    <row r="19" spans="1:5" ht="13.5">
      <c r="A19">
        <f t="shared" si="3"/>
        <v>1975</v>
      </c>
      <c r="B19" s="1">
        <v>0</v>
      </c>
      <c r="C19" s="3">
        <f t="shared" si="4"/>
        <v>565.4959720025645</v>
      </c>
      <c r="D19" s="3">
        <f t="shared" si="5"/>
        <v>1055.297082324224</v>
      </c>
      <c r="E19" s="3">
        <f t="shared" si="2"/>
        <v>1253.0754253968555</v>
      </c>
    </row>
    <row r="20" spans="1:5" ht="13.5">
      <c r="A20">
        <f t="shared" si="3"/>
        <v>1976</v>
      </c>
      <c r="B20" s="1">
        <v>0</v>
      </c>
      <c r="C20" s="3">
        <f t="shared" si="4"/>
        <v>639.0104483628978</v>
      </c>
      <c r="D20" s="3">
        <f t="shared" si="5"/>
        <v>1192.485703026373</v>
      </c>
      <c r="E20" s="3">
        <f t="shared" si="2"/>
        <v>1315.7291966666983</v>
      </c>
    </row>
    <row r="21" spans="1:5" ht="13.5">
      <c r="A21">
        <f t="shared" si="3"/>
        <v>1977</v>
      </c>
      <c r="B21" s="1">
        <v>0</v>
      </c>
      <c r="C21" s="3">
        <f t="shared" si="4"/>
        <v>722.0818066500744</v>
      </c>
      <c r="D21" s="3">
        <f t="shared" si="5"/>
        <v>1347.5088444198013</v>
      </c>
      <c r="E21" s="3">
        <f t="shared" si="2"/>
        <v>1381.5156565000332</v>
      </c>
    </row>
    <row r="22" spans="1:5" ht="13.5">
      <c r="A22">
        <f t="shared" si="3"/>
        <v>1978</v>
      </c>
      <c r="B22" s="1">
        <v>0</v>
      </c>
      <c r="C22" s="3">
        <f t="shared" si="4"/>
        <v>815.952441514584</v>
      </c>
      <c r="D22" s="3">
        <f t="shared" si="5"/>
        <v>1522.6849941943753</v>
      </c>
      <c r="E22" s="3">
        <f t="shared" si="2"/>
        <v>1450.5914393250348</v>
      </c>
    </row>
    <row r="23" spans="1:5" ht="13.5">
      <c r="A23">
        <f t="shared" si="3"/>
        <v>1979</v>
      </c>
      <c r="B23" s="1">
        <v>0</v>
      </c>
      <c r="C23" s="3">
        <f t="shared" si="4"/>
        <v>922.0262589114799</v>
      </c>
      <c r="D23" s="3">
        <f t="shared" si="5"/>
        <v>1720.634043439644</v>
      </c>
      <c r="E23" s="3">
        <f t="shared" si="2"/>
        <v>1523.1210112912865</v>
      </c>
    </row>
    <row r="24" spans="1:5" ht="13.5">
      <c r="A24">
        <f t="shared" si="3"/>
        <v>1980</v>
      </c>
      <c r="B24">
        <v>100</v>
      </c>
      <c r="C24" s="3">
        <f t="shared" si="4"/>
        <v>941.8896725699722</v>
      </c>
      <c r="D24" s="3">
        <f t="shared" si="5"/>
        <v>1844.3164690867977</v>
      </c>
      <c r="E24" s="3">
        <f t="shared" si="2"/>
        <v>1499.277061855851</v>
      </c>
    </row>
    <row r="25" spans="1:5" ht="13.5">
      <c r="A25">
        <f t="shared" si="3"/>
        <v>1981</v>
      </c>
      <c r="B25">
        <v>100</v>
      </c>
      <c r="C25" s="3">
        <f t="shared" si="4"/>
        <v>964.3353300040685</v>
      </c>
      <c r="D25" s="3">
        <f t="shared" si="5"/>
        <v>1984.0776100680814</v>
      </c>
      <c r="E25" s="3">
        <f t="shared" si="2"/>
        <v>1474.2409149486434</v>
      </c>
    </row>
    <row r="26" spans="1:5" ht="13.5">
      <c r="A26">
        <f t="shared" si="3"/>
        <v>1982</v>
      </c>
      <c r="B26">
        <v>100</v>
      </c>
      <c r="C26" s="3">
        <f t="shared" si="4"/>
        <v>989.6989229045973</v>
      </c>
      <c r="D26" s="3">
        <f t="shared" si="5"/>
        <v>2142.0076993769317</v>
      </c>
      <c r="E26" s="3">
        <f t="shared" si="2"/>
        <v>1447.9529606960757</v>
      </c>
    </row>
    <row r="27" spans="1:5" ht="13.5">
      <c r="A27">
        <f t="shared" si="3"/>
        <v>1983</v>
      </c>
      <c r="B27">
        <v>100</v>
      </c>
      <c r="C27" s="3">
        <f t="shared" si="4"/>
        <v>1018.3597828821948</v>
      </c>
      <c r="D27" s="3">
        <f t="shared" si="5"/>
        <v>2320.4687002959326</v>
      </c>
      <c r="E27" s="3">
        <f t="shared" si="2"/>
        <v>1420.3506087308795</v>
      </c>
    </row>
    <row r="28" spans="1:5" ht="13.5">
      <c r="A28">
        <f t="shared" si="3"/>
        <v>1984</v>
      </c>
      <c r="B28">
        <v>100</v>
      </c>
      <c r="C28" s="3">
        <f t="shared" si="4"/>
        <v>1050.74655465688</v>
      </c>
      <c r="D28" s="3">
        <f t="shared" si="5"/>
        <v>2522.1296313344037</v>
      </c>
      <c r="E28" s="3">
        <f t="shared" si="2"/>
        <v>1391.3681391674236</v>
      </c>
    </row>
    <row r="29" spans="1:5" ht="13.5">
      <c r="A29">
        <f t="shared" si="3"/>
        <v>1985</v>
      </c>
      <c r="B29">
        <v>100</v>
      </c>
      <c r="C29" s="3">
        <f t="shared" si="4"/>
        <v>1087.3436067622745</v>
      </c>
      <c r="D29" s="3">
        <f t="shared" si="5"/>
        <v>2750.0064834078757</v>
      </c>
      <c r="E29" s="3">
        <f t="shared" si="2"/>
        <v>1360.9365461257948</v>
      </c>
    </row>
    <row r="30" spans="1:5" ht="13.5">
      <c r="A30">
        <f t="shared" si="3"/>
        <v>1986</v>
      </c>
      <c r="B30">
        <v>100</v>
      </c>
      <c r="C30" s="3">
        <f t="shared" si="4"/>
        <v>1128.69827564137</v>
      </c>
      <c r="D30" s="3">
        <f t="shared" si="5"/>
        <v>3007.5073262508995</v>
      </c>
      <c r="E30" s="3">
        <f t="shared" si="2"/>
        <v>1328.9833734320846</v>
      </c>
    </row>
    <row r="31" spans="1:5" ht="13.5">
      <c r="A31">
        <f aca="true" t="shared" si="6" ref="A31:A49">A30+1</f>
        <v>1987</v>
      </c>
      <c r="B31">
        <v>100</v>
      </c>
      <c r="C31" s="3">
        <f aca="true" t="shared" si="7" ref="C31:D37">C30*C$2-$B31</f>
        <v>1175.429051474748</v>
      </c>
      <c r="D31" s="3">
        <f t="shared" si="7"/>
        <v>3298.483278663516</v>
      </c>
      <c r="E31" s="3">
        <f t="shared" si="2"/>
        <v>1295.4325421036888</v>
      </c>
    </row>
    <row r="32" spans="1:5" ht="13.5">
      <c r="A32">
        <f t="shared" si="6"/>
        <v>1988</v>
      </c>
      <c r="B32">
        <v>100</v>
      </c>
      <c r="C32" s="3">
        <f t="shared" si="7"/>
        <v>1228.234828166465</v>
      </c>
      <c r="D32" s="3">
        <f t="shared" si="7"/>
        <v>3627.286104889773</v>
      </c>
      <c r="E32" s="3">
        <f t="shared" si="2"/>
        <v>1260.2041692088733</v>
      </c>
    </row>
    <row r="33" spans="1:5" ht="13.5">
      <c r="A33">
        <f t="shared" si="6"/>
        <v>1989</v>
      </c>
      <c r="B33">
        <v>100</v>
      </c>
      <c r="C33" s="3">
        <f t="shared" si="7"/>
        <v>1287.9053558281053</v>
      </c>
      <c r="D33" s="3">
        <f t="shared" si="7"/>
        <v>3998.833298525443</v>
      </c>
      <c r="E33" s="3">
        <f t="shared" si="2"/>
        <v>1223.214377669317</v>
      </c>
    </row>
    <row r="34" spans="1:5" ht="13.5">
      <c r="A34">
        <f t="shared" si="6"/>
        <v>1990</v>
      </c>
      <c r="B34">
        <v>100</v>
      </c>
      <c r="C34" s="3">
        <f t="shared" si="7"/>
        <v>1355.3330520857587</v>
      </c>
      <c r="D34" s="3">
        <f t="shared" si="7"/>
        <v>4418.68162733375</v>
      </c>
      <c r="E34" s="3">
        <f t="shared" si="2"/>
        <v>1184.375096552783</v>
      </c>
    </row>
    <row r="35" spans="1:5" ht="13.5">
      <c r="A35">
        <f t="shared" si="6"/>
        <v>1991</v>
      </c>
      <c r="B35">
        <v>100</v>
      </c>
      <c r="C35" s="3">
        <f t="shared" si="7"/>
        <v>1431.5263488569071</v>
      </c>
      <c r="D35" s="3">
        <f t="shared" si="7"/>
        <v>4893.110238887137</v>
      </c>
      <c r="E35" s="3">
        <f t="shared" si="2"/>
        <v>1143.5938513804222</v>
      </c>
    </row>
    <row r="36" spans="1:5" ht="13.5">
      <c r="A36">
        <f t="shared" si="6"/>
        <v>1992</v>
      </c>
      <c r="B36">
        <v>100</v>
      </c>
      <c r="C36" s="3">
        <f t="shared" si="7"/>
        <v>1517.6247742083049</v>
      </c>
      <c r="D36" s="3">
        <f t="shared" si="7"/>
        <v>5429.214569942464</v>
      </c>
      <c r="E36" s="3">
        <f t="shared" si="2"/>
        <v>1100.7735439494434</v>
      </c>
    </row>
    <row r="37" spans="1:5" ht="13.5">
      <c r="A37">
        <f t="shared" si="6"/>
        <v>1993</v>
      </c>
      <c r="B37">
        <v>100</v>
      </c>
      <c r="C37" s="3">
        <f t="shared" si="7"/>
        <v>1614.9159948553843</v>
      </c>
      <c r="D37" s="3">
        <f t="shared" si="7"/>
        <v>6035.012464034983</v>
      </c>
      <c r="E37" s="3">
        <f t="shared" si="2"/>
        <v>1055.8122211469156</v>
      </c>
    </row>
    <row r="38" spans="1:5" ht="13.5">
      <c r="A38">
        <f t="shared" si="6"/>
        <v>1994</v>
      </c>
      <c r="B38">
        <v>100</v>
      </c>
      <c r="C38" s="3">
        <f aca="true" t="shared" si="8" ref="C38:C49">C37*C$2-$B38</f>
        <v>1724.855074186584</v>
      </c>
      <c r="D38" s="3">
        <f aca="true" t="shared" si="9" ref="D38:D49">D37*D$2-$B38</f>
        <v>6719.56408435953</v>
      </c>
      <c r="E38" s="3">
        <f aca="true" t="shared" si="10" ref="E38:E49">E37*E$2-$B38</f>
        <v>1008.6028322042614</v>
      </c>
    </row>
    <row r="39" spans="1:5" ht="13.5">
      <c r="A39">
        <f t="shared" si="6"/>
        <v>1995</v>
      </c>
      <c r="B39">
        <v>100</v>
      </c>
      <c r="C39" s="3">
        <f t="shared" si="8"/>
        <v>1849.0862338308398</v>
      </c>
      <c r="D39" s="3">
        <f t="shared" si="9"/>
        <v>7493.107415326268</v>
      </c>
      <c r="E39" s="3">
        <f t="shared" si="10"/>
        <v>959.0329738144744</v>
      </c>
    </row>
    <row r="40" spans="1:5" ht="13.5">
      <c r="A40">
        <f t="shared" si="6"/>
        <v>1996</v>
      </c>
      <c r="B40">
        <v>100</v>
      </c>
      <c r="C40" s="3">
        <f t="shared" si="8"/>
        <v>1989.4674442288488</v>
      </c>
      <c r="D40" s="3">
        <f t="shared" si="9"/>
        <v>8367.211379318682</v>
      </c>
      <c r="E40" s="3">
        <f t="shared" si="10"/>
        <v>906.9846225051982</v>
      </c>
    </row>
    <row r="41" spans="1:5" ht="13.5">
      <c r="A41">
        <f t="shared" si="6"/>
        <v>1997</v>
      </c>
      <c r="B41">
        <v>200</v>
      </c>
      <c r="C41" s="3">
        <f t="shared" si="8"/>
        <v>2048.098211978599</v>
      </c>
      <c r="D41" s="3">
        <f t="shared" si="9"/>
        <v>9254.94885863011</v>
      </c>
      <c r="E41" s="3">
        <f t="shared" si="10"/>
        <v>752.3338536304582</v>
      </c>
    </row>
    <row r="42" spans="1:5" ht="13.5">
      <c r="A42">
        <f t="shared" si="6"/>
        <v>1998</v>
      </c>
      <c r="B42">
        <v>200</v>
      </c>
      <c r="C42" s="3">
        <f t="shared" si="8"/>
        <v>2114.350979535817</v>
      </c>
      <c r="D42" s="3">
        <f t="shared" si="9"/>
        <v>10258.092210252024</v>
      </c>
      <c r="E42" s="3">
        <f t="shared" si="10"/>
        <v>589.9505463119812</v>
      </c>
    </row>
    <row r="43" spans="1:5" ht="13.5">
      <c r="A43">
        <f t="shared" si="6"/>
        <v>1999</v>
      </c>
      <c r="B43">
        <v>200</v>
      </c>
      <c r="C43" s="3">
        <f t="shared" si="8"/>
        <v>2189.2166068754727</v>
      </c>
      <c r="D43" s="3">
        <f t="shared" si="9"/>
        <v>11391.644197584785</v>
      </c>
      <c r="E43" s="3">
        <f t="shared" si="10"/>
        <v>419.44807362758024</v>
      </c>
    </row>
    <row r="44" spans="1:5" ht="13.5">
      <c r="A44">
        <f t="shared" si="6"/>
        <v>2000</v>
      </c>
      <c r="B44">
        <v>200</v>
      </c>
      <c r="C44" s="3">
        <f t="shared" si="8"/>
        <v>2273.814765769284</v>
      </c>
      <c r="D44" s="3">
        <f t="shared" si="9"/>
        <v>12672.557943270805</v>
      </c>
      <c r="E44" s="3">
        <f t="shared" si="10"/>
        <v>240.42047730895928</v>
      </c>
    </row>
    <row r="45" spans="1:5" ht="13.5">
      <c r="A45">
        <f t="shared" si="6"/>
        <v>2001</v>
      </c>
      <c r="B45">
        <v>200</v>
      </c>
      <c r="C45" s="3">
        <f t="shared" si="8"/>
        <v>2369.4106853192907</v>
      </c>
      <c r="D45" s="3">
        <f t="shared" si="9"/>
        <v>14119.99047589601</v>
      </c>
      <c r="E45" s="3">
        <f t="shared" si="10"/>
        <v>52.44150117440725</v>
      </c>
    </row>
    <row r="46" spans="1:5" ht="13.5">
      <c r="A46">
        <f t="shared" si="6"/>
        <v>2002</v>
      </c>
      <c r="B46">
        <v>200</v>
      </c>
      <c r="C46" s="3">
        <f t="shared" si="8"/>
        <v>2477.434074410798</v>
      </c>
      <c r="D46" s="3">
        <f t="shared" si="9"/>
        <v>15755.58923776249</v>
      </c>
      <c r="E46" s="3">
        <f t="shared" si="10"/>
        <v>-144.9364237668724</v>
      </c>
    </row>
    <row r="47" spans="1:5" ht="13.5">
      <c r="A47">
        <f t="shared" si="6"/>
        <v>2003</v>
      </c>
      <c r="B47">
        <v>200</v>
      </c>
      <c r="C47" s="3">
        <f t="shared" si="8"/>
        <v>2599.5005040842016</v>
      </c>
      <c r="D47" s="3">
        <f t="shared" si="9"/>
        <v>17603.815838671613</v>
      </c>
      <c r="E47" s="3">
        <f t="shared" si="10"/>
        <v>-352.183244955216</v>
      </c>
    </row>
    <row r="48" spans="1:5" ht="13.5">
      <c r="A48">
        <f t="shared" si="6"/>
        <v>2004</v>
      </c>
      <c r="B48">
        <v>200</v>
      </c>
      <c r="C48" s="3">
        <f t="shared" si="8"/>
        <v>2737.4355696151474</v>
      </c>
      <c r="D48" s="3">
        <f t="shared" si="9"/>
        <v>19692.31189769892</v>
      </c>
      <c r="E48" s="3">
        <f t="shared" si="10"/>
        <v>-569.7924072029768</v>
      </c>
    </row>
    <row r="49" spans="1:5" ht="13.5">
      <c r="A49">
        <f t="shared" si="6"/>
        <v>2005</v>
      </c>
      <c r="B49">
        <v>200</v>
      </c>
      <c r="C49" s="3">
        <f t="shared" si="8"/>
        <v>2893.302193665116</v>
      </c>
      <c r="D49" s="3">
        <f t="shared" si="9"/>
        <v>22052.312444399777</v>
      </c>
      <c r="E49" s="3">
        <f t="shared" si="10"/>
        <v>-798.2820275631257</v>
      </c>
    </row>
  </sheetData>
  <conditionalFormatting sqref="C13:E13">
    <cfRule type="cellIs" priority="1" dxfId="0" operator="greaterThan" stopIfTrue="1">
      <formula>C$5</formula>
    </cfRule>
  </conditionalFormatting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9.00390625" defaultRowHeight="13.5"/>
  <cols>
    <col min="2" max="2" width="9.125" style="0" customWidth="1"/>
    <col min="3" max="4" width="8.50390625" style="7" customWidth="1"/>
    <col min="5" max="5" width="8.50390625" style="0" customWidth="1"/>
    <col min="6" max="6" width="7.875" style="0" customWidth="1"/>
  </cols>
  <sheetData>
    <row r="1" spans="1:5" ht="13.5">
      <c r="A1" t="s">
        <v>0</v>
      </c>
      <c r="C1" s="13" t="s">
        <v>10</v>
      </c>
      <c r="D1" s="14" t="s">
        <v>7</v>
      </c>
      <c r="E1" s="15" t="s">
        <v>8</v>
      </c>
    </row>
    <row r="2" spans="2:6" ht="13.5">
      <c r="B2" s="1" t="s">
        <v>1</v>
      </c>
      <c r="C2" s="11">
        <v>0.13</v>
      </c>
      <c r="D2" s="11">
        <v>0.1</v>
      </c>
      <c r="E2" s="10">
        <v>0.08</v>
      </c>
      <c r="F2" s="12"/>
    </row>
    <row r="3" spans="2:5" ht="13.5">
      <c r="B3" s="1" t="s">
        <v>5</v>
      </c>
      <c r="C3" s="8">
        <f>(1+C2)^19</f>
        <v>10.197422800640132</v>
      </c>
      <c r="D3" s="8">
        <f>(1+D2)^19</f>
        <v>6.115909044841463</v>
      </c>
      <c r="E3" s="8">
        <f>(1+E2)^19</f>
        <v>4.3157010591197285</v>
      </c>
    </row>
    <row r="4" spans="2:5" ht="13.5">
      <c r="B4" t="s">
        <v>9</v>
      </c>
      <c r="C4" s="6">
        <v>1E-05</v>
      </c>
      <c r="D4" s="6">
        <v>0</v>
      </c>
      <c r="E4" s="6">
        <v>0</v>
      </c>
    </row>
    <row r="5" spans="1:5" ht="13.5">
      <c r="A5" t="s">
        <v>2</v>
      </c>
      <c r="B5" t="s">
        <v>11</v>
      </c>
      <c r="C5" s="7" t="s">
        <v>4</v>
      </c>
      <c r="D5" s="7" t="s">
        <v>4</v>
      </c>
      <c r="E5" s="7" t="s">
        <v>4</v>
      </c>
    </row>
    <row r="6" spans="1:5" ht="13.5">
      <c r="A6">
        <v>1962</v>
      </c>
      <c r="C6" s="6">
        <v>1100</v>
      </c>
      <c r="D6" s="6">
        <v>1300</v>
      </c>
      <c r="E6" s="5">
        <v>1500</v>
      </c>
    </row>
    <row r="7" spans="1:5" ht="13.5">
      <c r="A7">
        <v>1963</v>
      </c>
      <c r="B7">
        <v>238</v>
      </c>
      <c r="C7" s="9">
        <f aca="true" t="shared" si="0" ref="C7:C49">C6*(1+C$2*(1-C$4*C6))-$B7</f>
        <v>1003.4270000000001</v>
      </c>
      <c r="D7" s="9">
        <f aca="true" t="shared" si="1" ref="D7:D49">D6*(1+D$2*(1-D$4*D6))-$B7</f>
        <v>1192.0000000000002</v>
      </c>
      <c r="E7" s="3">
        <f aca="true" t="shared" si="2" ref="E7:E49">E6*(1+E$2*(1-E$4*E6))-$B7</f>
        <v>1382</v>
      </c>
    </row>
    <row r="8" spans="1:5" ht="13.5">
      <c r="A8">
        <f aca="true" t="shared" si="3" ref="A8:A49">A7+1</f>
        <v>1964</v>
      </c>
      <c r="B8">
        <v>328</v>
      </c>
      <c r="C8" s="9">
        <f t="shared" si="0"/>
        <v>804.5635845323725</v>
      </c>
      <c r="D8" s="9">
        <f t="shared" si="1"/>
        <v>983.2000000000003</v>
      </c>
      <c r="E8" s="3">
        <f t="shared" si="2"/>
        <v>1164.5600000000002</v>
      </c>
    </row>
    <row r="9" spans="1:5" ht="13.5">
      <c r="A9">
        <f t="shared" si="3"/>
        <v>1965</v>
      </c>
      <c r="B9">
        <v>282</v>
      </c>
      <c r="C9" s="9">
        <f t="shared" si="0"/>
        <v>626.3153311915587</v>
      </c>
      <c r="D9" s="9">
        <f t="shared" si="1"/>
        <v>799.5200000000004</v>
      </c>
      <c r="E9" s="3">
        <f t="shared" si="2"/>
        <v>975.7248000000002</v>
      </c>
    </row>
    <row r="10" spans="1:5" ht="13.5">
      <c r="A10">
        <f t="shared" si="3"/>
        <v>1966</v>
      </c>
      <c r="B10">
        <v>226</v>
      </c>
      <c r="C10" s="9">
        <f t="shared" si="0"/>
        <v>481.22637208414994</v>
      </c>
      <c r="D10" s="9">
        <f t="shared" si="1"/>
        <v>653.4720000000005</v>
      </c>
      <c r="E10" s="3">
        <f t="shared" si="2"/>
        <v>827.7827840000002</v>
      </c>
    </row>
    <row r="11" spans="1:5" ht="13.5">
      <c r="A11">
        <f t="shared" si="3"/>
        <v>1967</v>
      </c>
      <c r="B11">
        <v>127</v>
      </c>
      <c r="C11" s="9">
        <f t="shared" si="0"/>
        <v>416.4847479875434</v>
      </c>
      <c r="D11" s="9">
        <f t="shared" si="1"/>
        <v>591.8192000000007</v>
      </c>
      <c r="E11" s="3">
        <f t="shared" si="2"/>
        <v>767.0054067200003</v>
      </c>
    </row>
    <row r="12" spans="1:5" ht="13.5">
      <c r="A12">
        <f t="shared" si="3"/>
        <v>1968</v>
      </c>
      <c r="B12">
        <v>149</v>
      </c>
      <c r="C12" s="9">
        <f t="shared" si="0"/>
        <v>321.402267817026</v>
      </c>
      <c r="D12" s="9">
        <f t="shared" si="1"/>
        <v>502.0011200000008</v>
      </c>
      <c r="E12" s="3">
        <f t="shared" si="2"/>
        <v>679.3658392576004</v>
      </c>
    </row>
    <row r="13" spans="1:5" ht="13.5">
      <c r="A13">
        <f t="shared" si="3"/>
        <v>1969</v>
      </c>
      <c r="B13">
        <v>100</v>
      </c>
      <c r="C13" s="9">
        <f t="shared" si="0"/>
        <v>263.0502733901541</v>
      </c>
      <c r="D13" s="9">
        <f>D12*(1+D$2*(1-D$4*D12))-$B13</f>
        <v>452.2012320000009</v>
      </c>
      <c r="E13" s="9">
        <f>E12*(1+E$2*(1-E$4*E12))-$B13</f>
        <v>633.7151063982085</v>
      </c>
    </row>
    <row r="14" spans="1:5" ht="13.5">
      <c r="A14">
        <f t="shared" si="3"/>
        <v>1970</v>
      </c>
      <c r="B14" s="30">
        <v>0</v>
      </c>
      <c r="C14" s="9">
        <f t="shared" si="0"/>
        <v>297.15685485064427</v>
      </c>
      <c r="D14" s="9">
        <f t="shared" si="1"/>
        <v>497.4213552000011</v>
      </c>
      <c r="E14" s="3">
        <f t="shared" si="2"/>
        <v>684.4123149100652</v>
      </c>
    </row>
    <row r="15" spans="1:5" ht="13.5">
      <c r="A15">
        <f t="shared" si="3"/>
        <v>1971</v>
      </c>
      <c r="B15" s="30">
        <v>0</v>
      </c>
      <c r="C15" s="9">
        <f t="shared" si="0"/>
        <v>335.6724531259279</v>
      </c>
      <c r="D15" s="9">
        <f t="shared" si="1"/>
        <v>547.1634907200013</v>
      </c>
      <c r="E15" s="3">
        <f t="shared" si="2"/>
        <v>739.1653001028704</v>
      </c>
    </row>
    <row r="16" spans="1:5" ht="13.5">
      <c r="A16">
        <f t="shared" si="3"/>
        <v>1972</v>
      </c>
      <c r="B16" s="30">
        <v>0</v>
      </c>
      <c r="C16" s="9">
        <f t="shared" si="0"/>
        <v>379.1633932377747</v>
      </c>
      <c r="D16" s="9">
        <f t="shared" si="1"/>
        <v>601.8798397920015</v>
      </c>
      <c r="E16" s="3">
        <f t="shared" si="2"/>
        <v>798.2985241111002</v>
      </c>
    </row>
    <row r="17" spans="1:5" ht="13.5">
      <c r="A17">
        <f t="shared" si="3"/>
        <v>1973</v>
      </c>
      <c r="B17" s="30">
        <v>0</v>
      </c>
      <c r="C17" s="9">
        <f t="shared" si="0"/>
        <v>428.26774001628235</v>
      </c>
      <c r="D17" s="9">
        <f t="shared" si="1"/>
        <v>662.0678237712017</v>
      </c>
      <c r="E17" s="3">
        <f t="shared" si="2"/>
        <v>862.1624060399882</v>
      </c>
    </row>
    <row r="18" spans="1:5" ht="13.5">
      <c r="A18">
        <f t="shared" si="3"/>
        <v>1974</v>
      </c>
      <c r="B18" s="30">
        <v>0</v>
      </c>
      <c r="C18" s="9">
        <f t="shared" si="0"/>
        <v>483.7041089841188</v>
      </c>
      <c r="D18" s="9">
        <f t="shared" si="1"/>
        <v>728.2746061483219</v>
      </c>
      <c r="E18" s="3">
        <f t="shared" si="2"/>
        <v>931.1353985231874</v>
      </c>
    </row>
    <row r="19" spans="1:5" ht="13.5">
      <c r="A19">
        <f t="shared" si="3"/>
        <v>1975</v>
      </c>
      <c r="B19" s="30">
        <v>0</v>
      </c>
      <c r="C19" s="9">
        <f t="shared" si="0"/>
        <v>546.2814825874916</v>
      </c>
      <c r="D19" s="9">
        <f t="shared" si="1"/>
        <v>801.1020667631542</v>
      </c>
      <c r="E19" s="3">
        <f t="shared" si="2"/>
        <v>1005.6262304050425</v>
      </c>
    </row>
    <row r="20" spans="1:5" ht="13.5">
      <c r="A20">
        <f t="shared" si="3"/>
        <v>1976</v>
      </c>
      <c r="B20" s="30">
        <v>0</v>
      </c>
      <c r="C20" s="9">
        <f t="shared" si="0"/>
        <v>616.9101248281821</v>
      </c>
      <c r="D20" s="9">
        <f t="shared" si="1"/>
        <v>881.2122734394696</v>
      </c>
      <c r="E20" s="3">
        <f t="shared" si="2"/>
        <v>1086.076328837446</v>
      </c>
    </row>
    <row r="21" spans="1:5" ht="13.5">
      <c r="A21">
        <f t="shared" si="3"/>
        <v>1977</v>
      </c>
      <c r="B21" s="30">
        <v>0</v>
      </c>
      <c r="C21" s="9">
        <f t="shared" si="0"/>
        <v>696.6136895230956</v>
      </c>
      <c r="D21" s="9">
        <f t="shared" si="1"/>
        <v>969.3335007834166</v>
      </c>
      <c r="E21" s="3">
        <f t="shared" si="2"/>
        <v>1172.9624351444418</v>
      </c>
    </row>
    <row r="22" spans="1:5" ht="13.5">
      <c r="A22">
        <f t="shared" si="3"/>
        <v>1978</v>
      </c>
      <c r="B22" s="30">
        <v>0</v>
      </c>
      <c r="C22" s="9">
        <f t="shared" si="0"/>
        <v>786.5426173389377</v>
      </c>
      <c r="D22" s="9">
        <f t="shared" si="1"/>
        <v>1066.2668508617585</v>
      </c>
      <c r="E22" s="3">
        <f t="shared" si="2"/>
        <v>1266.799429955997</v>
      </c>
    </row>
    <row r="23" spans="1:5" ht="13.5">
      <c r="A23">
        <f t="shared" si="3"/>
        <v>1979</v>
      </c>
      <c r="B23" s="30">
        <v>0</v>
      </c>
      <c r="C23" s="9">
        <f t="shared" si="0"/>
        <v>887.988913517442</v>
      </c>
      <c r="D23" s="9">
        <f t="shared" si="1"/>
        <v>1172.8935359479344</v>
      </c>
      <c r="E23" s="3">
        <f t="shared" si="2"/>
        <v>1368.143384352477</v>
      </c>
    </row>
    <row r="24" spans="1:5" ht="13.5">
      <c r="A24">
        <f t="shared" si="3"/>
        <v>1980</v>
      </c>
      <c r="B24" s="24">
        <f>200^((A24-A$24)/13)</f>
        <v>1</v>
      </c>
      <c r="C24" s="9">
        <f t="shared" si="0"/>
        <v>1001.4023906710206</v>
      </c>
      <c r="D24" s="9">
        <f t="shared" si="1"/>
        <v>1289.182889542728</v>
      </c>
      <c r="E24" s="3">
        <f t="shared" si="2"/>
        <v>1476.5948551006752</v>
      </c>
    </row>
    <row r="25" spans="1:5" ht="13.5">
      <c r="A25">
        <f t="shared" si="3"/>
        <v>1981</v>
      </c>
      <c r="B25" s="24">
        <f aca="true" t="shared" si="4" ref="B25:B37">200^((A25-A$24)/13)</f>
        <v>1.503149952139011</v>
      </c>
      <c r="C25" s="9">
        <f t="shared" si="0"/>
        <v>1128.77790273366</v>
      </c>
      <c r="D25" s="9">
        <f t="shared" si="1"/>
        <v>1416.5980285448618</v>
      </c>
      <c r="E25" s="3">
        <f t="shared" si="2"/>
        <v>1593.2192935565904</v>
      </c>
    </row>
    <row r="26" spans="1:5" ht="13.5">
      <c r="A26">
        <f t="shared" si="3"/>
        <v>1982</v>
      </c>
      <c r="B26" s="24">
        <f t="shared" si="4"/>
        <v>2.259459778615511</v>
      </c>
      <c r="C26" s="9">
        <f t="shared" si="0"/>
        <v>1271.6031888906105</v>
      </c>
      <c r="D26" s="9">
        <f t="shared" si="1"/>
        <v>1555.9983716207325</v>
      </c>
      <c r="E26" s="3">
        <f t="shared" si="2"/>
        <v>1718.4173772625022</v>
      </c>
    </row>
    <row r="27" spans="1:5" ht="13.5">
      <c r="A27">
        <f t="shared" si="3"/>
        <v>1983</v>
      </c>
      <c r="B27" s="24">
        <f t="shared" si="4"/>
        <v>3.3963068580859255</v>
      </c>
      <c r="C27" s="9">
        <f t="shared" si="0"/>
        <v>1431.413229517308</v>
      </c>
      <c r="D27" s="9">
        <f t="shared" si="1"/>
        <v>1708.20190192472</v>
      </c>
      <c r="E27" s="3">
        <f t="shared" si="2"/>
        <v>1852.4944605854166</v>
      </c>
    </row>
    <row r="28" spans="1:5" ht="13.5">
      <c r="A28">
        <f t="shared" si="3"/>
        <v>1984</v>
      </c>
      <c r="B28" s="24">
        <f t="shared" si="4"/>
        <v>5.105158491181253</v>
      </c>
      <c r="C28" s="9">
        <f t="shared" si="0"/>
        <v>1609.7281638796485</v>
      </c>
      <c r="D28" s="9">
        <f t="shared" si="1"/>
        <v>1873.9169336260109</v>
      </c>
      <c r="E28" s="3">
        <f t="shared" si="2"/>
        <v>1995.5888589410688</v>
      </c>
    </row>
    <row r="29" spans="1:5" ht="13.5">
      <c r="A29">
        <f t="shared" si="3"/>
        <v>1985</v>
      </c>
      <c r="B29" s="24">
        <f t="shared" si="4"/>
        <v>7.673818741681167</v>
      </c>
      <c r="C29" s="9">
        <f t="shared" si="0"/>
        <v>1807.9504142522583</v>
      </c>
      <c r="D29" s="9">
        <f t="shared" si="1"/>
        <v>2053.634808246931</v>
      </c>
      <c r="E29" s="3">
        <f t="shared" si="2"/>
        <v>2147.5621489146733</v>
      </c>
    </row>
    <row r="30" spans="1:5" ht="13.5">
      <c r="A30">
        <f t="shared" si="3"/>
        <v>1986</v>
      </c>
      <c r="B30" s="24">
        <f t="shared" si="4"/>
        <v>11.534900274281492</v>
      </c>
      <c r="C30" s="9">
        <f t="shared" si="0"/>
        <v>2027.1997777202569</v>
      </c>
      <c r="D30" s="9">
        <f t="shared" si="1"/>
        <v>2247.4633887973428</v>
      </c>
      <c r="E30" s="3">
        <f t="shared" si="2"/>
        <v>2307.832220553566</v>
      </c>
    </row>
    <row r="31" spans="1:5" ht="13.5">
      <c r="A31">
        <f t="shared" si="3"/>
        <v>1987</v>
      </c>
      <c r="B31" s="24">
        <f t="shared" si="4"/>
        <v>17.338684795214487</v>
      </c>
      <c r="C31" s="9">
        <f t="shared" si="0"/>
        <v>2268.05466340825</v>
      </c>
      <c r="D31" s="9">
        <f t="shared" si="1"/>
        <v>2454.8710428818626</v>
      </c>
      <c r="E31" s="3">
        <f t="shared" si="2"/>
        <v>2475.120113402637</v>
      </c>
    </row>
    <row r="32" spans="1:5" ht="13.5">
      <c r="A32">
        <f t="shared" si="3"/>
        <v>1988</v>
      </c>
      <c r="B32" s="24">
        <f t="shared" si="4"/>
        <v>26.062643220080055</v>
      </c>
      <c r="C32" s="9">
        <f t="shared" si="0"/>
        <v>2530.151832888172</v>
      </c>
      <c r="D32" s="9">
        <f t="shared" si="1"/>
        <v>2674.295503949969</v>
      </c>
      <c r="E32" s="3">
        <f t="shared" si="2"/>
        <v>2647.067079254768</v>
      </c>
    </row>
    <row r="33" spans="1:5" ht="13.5">
      <c r="A33">
        <f t="shared" si="3"/>
        <v>1989</v>
      </c>
      <c r="B33" s="24">
        <f t="shared" si="4"/>
        <v>39.17606090887946</v>
      </c>
      <c r="C33" s="9">
        <f t="shared" si="0"/>
        <v>2811.573341468047</v>
      </c>
      <c r="D33" s="9">
        <f t="shared" si="1"/>
        <v>2902.548993436086</v>
      </c>
      <c r="E33" s="3">
        <f t="shared" si="2"/>
        <v>2819.65638468627</v>
      </c>
    </row>
    <row r="34" spans="1:5" ht="13.5">
      <c r="A34">
        <f t="shared" si="3"/>
        <v>1990</v>
      </c>
      <c r="B34" s="24">
        <f t="shared" si="4"/>
        <v>58.88749408017713</v>
      </c>
      <c r="C34" s="9">
        <f t="shared" si="0"/>
        <v>3107.913953727926</v>
      </c>
      <c r="D34" s="9">
        <f t="shared" si="1"/>
        <v>3133.916398699518</v>
      </c>
      <c r="E34" s="3">
        <f t="shared" si="2"/>
        <v>2986.3414013809947</v>
      </c>
    </row>
    <row r="35" spans="1:5" ht="13.5">
      <c r="A35">
        <f t="shared" si="3"/>
        <v>1991</v>
      </c>
      <c r="B35" s="24">
        <f t="shared" si="4"/>
        <v>88.51673390820454</v>
      </c>
      <c r="C35" s="9">
        <f t="shared" si="0"/>
        <v>3410.869165917442</v>
      </c>
      <c r="D35" s="9">
        <f t="shared" si="1"/>
        <v>3358.7913046612657</v>
      </c>
      <c r="E35" s="3">
        <f t="shared" si="2"/>
        <v>3136.73197958327</v>
      </c>
    </row>
    <row r="36" spans="1:5" ht="13.5">
      <c r="A36">
        <f t="shared" si="3"/>
        <v>1992</v>
      </c>
      <c r="B36" s="24">
        <f t="shared" si="4"/>
        <v>133.05392433761924</v>
      </c>
      <c r="C36" s="9">
        <f t="shared" si="0"/>
        <v>3706.1039961419824</v>
      </c>
      <c r="D36" s="9">
        <f t="shared" si="1"/>
        <v>3561.616510789773</v>
      </c>
      <c r="E36" s="3">
        <f t="shared" si="2"/>
        <v>3254.6166136123124</v>
      </c>
    </row>
    <row r="37" spans="1:5" ht="13.5">
      <c r="A37">
        <f t="shared" si="3"/>
        <v>1993</v>
      </c>
      <c r="B37" s="24">
        <f t="shared" si="4"/>
        <v>200</v>
      </c>
      <c r="C37" s="9">
        <f t="shared" si="0"/>
        <v>3970.041746761155</v>
      </c>
      <c r="D37" s="9">
        <f t="shared" si="1"/>
        <v>3717.778161868751</v>
      </c>
      <c r="E37" s="3">
        <f t="shared" si="2"/>
        <v>3314.9859427012975</v>
      </c>
    </row>
    <row r="38" spans="1:5" ht="14.25">
      <c r="A38">
        <f t="shared" si="3"/>
        <v>1994</v>
      </c>
      <c r="B38" s="25">
        <v>206</v>
      </c>
      <c r="C38" s="9">
        <f t="shared" si="0"/>
        <v>4259.657572927771</v>
      </c>
      <c r="D38" s="9">
        <f t="shared" si="1"/>
        <v>3883.5559780556264</v>
      </c>
      <c r="E38" s="3">
        <f t="shared" si="2"/>
        <v>3374.1848181174014</v>
      </c>
    </row>
    <row r="39" spans="1:5" ht="14.25">
      <c r="A39">
        <f t="shared" si="3"/>
        <v>1995</v>
      </c>
      <c r="B39" s="26">
        <v>300</v>
      </c>
      <c r="C39" s="9">
        <f t="shared" si="0"/>
        <v>4489.8249699782</v>
      </c>
      <c r="D39" s="9">
        <f t="shared" si="1"/>
        <v>3971.9115758611897</v>
      </c>
      <c r="E39" s="3">
        <f t="shared" si="2"/>
        <v>3344.1196035667936</v>
      </c>
    </row>
    <row r="40" spans="1:5" ht="14.25">
      <c r="A40">
        <f t="shared" si="3"/>
        <v>1996</v>
      </c>
      <c r="B40" s="26">
        <v>200</v>
      </c>
      <c r="C40" s="9">
        <f t="shared" si="0"/>
        <v>4847.296129336014</v>
      </c>
      <c r="D40" s="9">
        <f t="shared" si="1"/>
        <v>4169.102733447309</v>
      </c>
      <c r="E40" s="3">
        <f t="shared" si="2"/>
        <v>3411.6491718521374</v>
      </c>
    </row>
    <row r="41" spans="1:5" ht="14.25">
      <c r="A41">
        <f t="shared" si="3"/>
        <v>1997</v>
      </c>
      <c r="B41" s="26">
        <v>325</v>
      </c>
      <c r="C41" s="9">
        <f t="shared" si="0"/>
        <v>5121.899462454578</v>
      </c>
      <c r="D41" s="9">
        <f t="shared" si="1"/>
        <v>4261.013006792041</v>
      </c>
      <c r="E41" s="3">
        <f t="shared" si="2"/>
        <v>3359.5811056003085</v>
      </c>
    </row>
    <row r="42" spans="1:5" ht="14.25">
      <c r="A42">
        <f t="shared" si="3"/>
        <v>1998</v>
      </c>
      <c r="B42" s="26">
        <v>110</v>
      </c>
      <c r="C42" s="9">
        <f t="shared" si="0"/>
        <v>5643.6423822391325</v>
      </c>
      <c r="D42" s="9">
        <f t="shared" si="1"/>
        <v>4577.114307471245</v>
      </c>
      <c r="E42" s="3">
        <f t="shared" si="2"/>
        <v>3518.3475940483336</v>
      </c>
    </row>
    <row r="43" spans="1:5" ht="14.25">
      <c r="A43">
        <f t="shared" si="3"/>
        <v>1999</v>
      </c>
      <c r="B43" s="25">
        <v>191</v>
      </c>
      <c r="C43" s="9">
        <f t="shared" si="0"/>
        <v>6144.909982790033</v>
      </c>
      <c r="D43" s="9">
        <f t="shared" si="1"/>
        <v>4843.82573821837</v>
      </c>
      <c r="E43" s="3">
        <f t="shared" si="2"/>
        <v>3608.8154015722007</v>
      </c>
    </row>
    <row r="44" spans="1:5" ht="14.25">
      <c r="A44">
        <f t="shared" si="3"/>
        <v>2000</v>
      </c>
      <c r="B44" s="25">
        <v>262</v>
      </c>
      <c r="C44" s="9">
        <f t="shared" si="0"/>
        <v>6632.660386247166</v>
      </c>
      <c r="D44" s="9">
        <f t="shared" si="1"/>
        <v>5066.208312040208</v>
      </c>
      <c r="E44" s="3">
        <f t="shared" si="2"/>
        <v>3635.520633697977</v>
      </c>
    </row>
    <row r="45" spans="1:5" ht="14.25">
      <c r="A45">
        <f t="shared" si="3"/>
        <v>2001</v>
      </c>
      <c r="B45" s="25">
        <v>238</v>
      </c>
      <c r="C45" s="9">
        <f t="shared" si="0"/>
        <v>7199.716397520217</v>
      </c>
      <c r="D45" s="9">
        <f t="shared" si="1"/>
        <v>5334.829143244228</v>
      </c>
      <c r="E45" s="3">
        <f t="shared" si="2"/>
        <v>3688.362284393815</v>
      </c>
    </row>
    <row r="46" spans="1:5" ht="14.25">
      <c r="A46">
        <f t="shared" si="3"/>
        <v>2002</v>
      </c>
      <c r="B46" s="25">
        <v>316</v>
      </c>
      <c r="C46" s="9">
        <f t="shared" si="0"/>
        <v>7752.292838131708</v>
      </c>
      <c r="D46" s="9">
        <f t="shared" si="1"/>
        <v>5552.312057568652</v>
      </c>
      <c r="E46" s="3">
        <f t="shared" si="2"/>
        <v>3667.4312671453204</v>
      </c>
    </row>
    <row r="47" spans="1:5" ht="14.25">
      <c r="A47">
        <f t="shared" si="3"/>
        <v>2003</v>
      </c>
      <c r="B47" s="25">
        <v>296</v>
      </c>
      <c r="C47" s="9">
        <f t="shared" si="0"/>
        <v>8385.963449566236</v>
      </c>
      <c r="D47" s="9">
        <f t="shared" si="1"/>
        <v>5811.543263325518</v>
      </c>
      <c r="E47" s="3">
        <f t="shared" si="2"/>
        <v>3664.825768516946</v>
      </c>
    </row>
    <row r="48" spans="1:5" ht="14.25">
      <c r="A48">
        <f t="shared" si="3"/>
        <v>2004</v>
      </c>
      <c r="B48" s="26">
        <v>330</v>
      </c>
      <c r="C48" s="9">
        <f t="shared" si="0"/>
        <v>9054.717000139148</v>
      </c>
      <c r="D48" s="9">
        <f t="shared" si="1"/>
        <v>6062.69758965807</v>
      </c>
      <c r="E48" s="3">
        <f t="shared" si="2"/>
        <v>3628.011829998302</v>
      </c>
    </row>
    <row r="49" spans="1:5" ht="14.25">
      <c r="A49">
        <f t="shared" si="3"/>
        <v>2005</v>
      </c>
      <c r="B49" s="26">
        <v>330</v>
      </c>
      <c r="C49" s="9">
        <f t="shared" si="0"/>
        <v>9795.245940218845</v>
      </c>
      <c r="D49" s="9">
        <f t="shared" si="1"/>
        <v>6338.967348623877</v>
      </c>
      <c r="E49" s="3">
        <f t="shared" si="2"/>
        <v>3588.252776398166</v>
      </c>
    </row>
  </sheetData>
  <conditionalFormatting sqref="C13:E13">
    <cfRule type="cellIs" priority="1" dxfId="0" operator="greaterThan" stopIfTrue="1">
      <formula>C$6/2</formula>
    </cfRule>
    <cfRule type="cellIs" priority="2" dxfId="1" operator="lessThan" stopIfTrue="1">
      <formula>$C$6/5</formula>
    </cfRule>
  </conditionalFormatting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9.00390625" defaultRowHeight="13.5"/>
  <cols>
    <col min="3" max="4" width="9.125" style="3" customWidth="1"/>
    <col min="5" max="5" width="8.50390625" style="21" customWidth="1"/>
    <col min="6" max="6" width="8.50390625" style="7" customWidth="1"/>
    <col min="7" max="7" width="7.875" style="0" customWidth="1"/>
  </cols>
  <sheetData>
    <row r="1" spans="1:8" ht="13.5">
      <c r="A1" t="s">
        <v>20</v>
      </c>
      <c r="E1" s="16" t="s">
        <v>10</v>
      </c>
      <c r="F1" s="13"/>
      <c r="G1" t="s">
        <v>12</v>
      </c>
      <c r="H1" t="s">
        <v>13</v>
      </c>
    </row>
    <row r="2" spans="5:8" ht="13.5">
      <c r="E2" s="16"/>
      <c r="F2">
        <f ca="1">0.25*(0.9+0.2*RAND())</f>
        <v>0.2471053684096273</v>
      </c>
      <c r="G2">
        <f ca="1">0.5*(0.9+0.2*RAND())</f>
        <v>0.4647790018990251</v>
      </c>
      <c r="H2">
        <f>1-F2-G2</f>
        <v>0.28811562969134763</v>
      </c>
    </row>
    <row r="3" spans="3:8" ht="13.5">
      <c r="C3" s="17" t="s">
        <v>1</v>
      </c>
      <c r="D3" s="17"/>
      <c r="E3" s="18">
        <v>0.13</v>
      </c>
      <c r="F3" s="11" t="s">
        <v>14</v>
      </c>
      <c r="G3" s="19">
        <v>0.9</v>
      </c>
      <c r="H3" s="19">
        <v>0.8</v>
      </c>
    </row>
    <row r="4" spans="3:7" ht="13.5">
      <c r="C4" s="17" t="s">
        <v>5</v>
      </c>
      <c r="D4" s="17"/>
      <c r="E4" s="20">
        <f>(1+E3)^19</f>
        <v>10.197422800640132</v>
      </c>
      <c r="F4" s="20" t="s">
        <v>15</v>
      </c>
      <c r="G4" s="2">
        <v>0.6</v>
      </c>
    </row>
    <row r="5" spans="3:7" ht="13.5">
      <c r="C5" s="3" t="s">
        <v>9</v>
      </c>
      <c r="F5" s="6" t="s">
        <v>1</v>
      </c>
      <c r="G5" s="22">
        <f>(G3+SQRT(G3^2+4*G4*G3/2))/2</f>
        <v>1.137386354243376</v>
      </c>
    </row>
    <row r="6" spans="1:8" ht="13.5">
      <c r="A6" t="s">
        <v>2</v>
      </c>
      <c r="B6" t="s">
        <v>16</v>
      </c>
      <c r="C6" s="3" t="s">
        <v>17</v>
      </c>
      <c r="D6" s="3" t="s">
        <v>18</v>
      </c>
      <c r="E6" s="21" t="s">
        <v>4</v>
      </c>
      <c r="F6" s="7" t="s">
        <v>19</v>
      </c>
      <c r="G6" s="7" t="s">
        <v>12</v>
      </c>
      <c r="H6" s="7" t="s">
        <v>13</v>
      </c>
    </row>
    <row r="7" spans="1:8" ht="13.5">
      <c r="A7">
        <v>1962</v>
      </c>
      <c r="E7" s="23">
        <v>1200</v>
      </c>
      <c r="F7" s="31">
        <f>$E7*F2</f>
        <v>296.5264420915528</v>
      </c>
      <c r="G7" s="31">
        <f>$E7*G2</f>
        <v>557.7348022788301</v>
      </c>
      <c r="H7" s="31">
        <f>$E7*H2</f>
        <v>345.7387556296172</v>
      </c>
    </row>
    <row r="8" spans="1:8" ht="13.5">
      <c r="A8">
        <v>1963</v>
      </c>
      <c r="B8">
        <v>238</v>
      </c>
      <c r="C8" s="27">
        <f>B8*0.67</f>
        <v>159.46</v>
      </c>
      <c r="D8" s="27">
        <f>B8*0.33</f>
        <v>78.54</v>
      </c>
      <c r="E8" s="23">
        <f>SUM(F8:H8)</f>
        <v>1142.0670058043363</v>
      </c>
      <c r="F8" s="9">
        <f>G7*G$4</f>
        <v>334.64088136729805</v>
      </c>
      <c r="G8" s="3">
        <f>F7/2*G$3+G7*G$3-C8</f>
        <v>475.93822099214583</v>
      </c>
      <c r="H8" s="3">
        <f>F7/2*G$3+H7*H$3-D8</f>
        <v>331.4879034448925</v>
      </c>
    </row>
    <row r="9" spans="1:8" ht="13.5">
      <c r="A9">
        <f aca="true" t="shared" si="0" ref="A9:A50">A8+1</f>
        <v>1964</v>
      </c>
      <c r="B9">
        <v>328</v>
      </c>
      <c r="C9" s="27">
        <f aca="true" t="shared" si="1" ref="C9:C14">B9*0.67</f>
        <v>219.76000000000002</v>
      </c>
      <c r="D9" s="27">
        <f aca="true" t="shared" si="2" ref="D9:D14">B9*0.33</f>
        <v>108.24000000000001</v>
      </c>
      <c r="E9" s="23">
        <f aca="true" t="shared" si="3" ref="E9:E50">SUM(F9:H9)</f>
        <v>952.274447474701</v>
      </c>
      <c r="F9" s="9">
        <f aca="true" t="shared" si="4" ref="F9:F50">G8*G$4</f>
        <v>285.56293259528746</v>
      </c>
      <c r="G9" s="3">
        <f aca="true" t="shared" si="5" ref="G9:G50">F8/2*G$3+G8*G$3-C9</f>
        <v>359.17279550821536</v>
      </c>
      <c r="H9" s="3">
        <f aca="true" t="shared" si="6" ref="H9:H50">F8/2*G$3+H8*H$3-D9</f>
        <v>307.5387193711981</v>
      </c>
    </row>
    <row r="10" spans="1:8" ht="13.5">
      <c r="A10">
        <f t="shared" si="0"/>
        <v>1965</v>
      </c>
      <c r="B10">
        <v>282</v>
      </c>
      <c r="C10" s="27">
        <f t="shared" si="1"/>
        <v>188.94</v>
      </c>
      <c r="D10" s="27">
        <f t="shared" si="2"/>
        <v>93.06</v>
      </c>
      <c r="E10" s="23">
        <f t="shared" si="3"/>
        <v>759.7968080950402</v>
      </c>
      <c r="F10" s="9">
        <f t="shared" si="4"/>
        <v>215.5036773049292</v>
      </c>
      <c r="G10" s="3">
        <f t="shared" si="5"/>
        <v>262.81883562527315</v>
      </c>
      <c r="H10" s="3">
        <f t="shared" si="6"/>
        <v>281.4742951648379</v>
      </c>
    </row>
    <row r="11" spans="1:8" ht="13.5">
      <c r="A11">
        <f t="shared" si="0"/>
        <v>1966</v>
      </c>
      <c r="B11">
        <v>226</v>
      </c>
      <c r="C11" s="27">
        <f t="shared" si="1"/>
        <v>151.42000000000002</v>
      </c>
      <c r="D11" s="27">
        <f t="shared" si="2"/>
        <v>74.58</v>
      </c>
      <c r="E11" s="23">
        <f t="shared" si="3"/>
        <v>587.3609991442163</v>
      </c>
      <c r="F11" s="9">
        <f t="shared" si="4"/>
        <v>157.69130137516387</v>
      </c>
      <c r="G11" s="3">
        <f t="shared" si="5"/>
        <v>182.09360684996398</v>
      </c>
      <c r="H11" s="3">
        <f t="shared" si="6"/>
        <v>247.57609091908847</v>
      </c>
    </row>
    <row r="12" spans="1:8" ht="13.5">
      <c r="A12">
        <f t="shared" si="0"/>
        <v>1967</v>
      </c>
      <c r="B12">
        <v>127</v>
      </c>
      <c r="C12" s="27">
        <f t="shared" si="1"/>
        <v>85.09</v>
      </c>
      <c r="D12" s="27">
        <f t="shared" si="2"/>
        <v>41.910000000000004</v>
      </c>
      <c r="E12" s="23">
        <f t="shared" si="3"/>
        <v>486.1234542478643</v>
      </c>
      <c r="F12" s="9">
        <f t="shared" si="4"/>
        <v>109.25616410997839</v>
      </c>
      <c r="G12" s="3">
        <f t="shared" si="5"/>
        <v>149.75533178379132</v>
      </c>
      <c r="H12" s="3">
        <f t="shared" si="6"/>
        <v>227.11195835409453</v>
      </c>
    </row>
    <row r="13" spans="1:8" ht="13.5">
      <c r="A13">
        <f t="shared" si="0"/>
        <v>1968</v>
      </c>
      <c r="B13">
        <v>149</v>
      </c>
      <c r="C13" s="27">
        <f t="shared" si="1"/>
        <v>99.83000000000001</v>
      </c>
      <c r="D13" s="27">
        <f t="shared" si="2"/>
        <v>49.17</v>
      </c>
      <c r="E13" s="23">
        <f t="shared" si="3"/>
        <v>355.65311205794313</v>
      </c>
      <c r="F13" s="9">
        <f t="shared" si="4"/>
        <v>89.85319907027478</v>
      </c>
      <c r="G13" s="3">
        <f t="shared" si="5"/>
        <v>84.11507245490245</v>
      </c>
      <c r="H13" s="3">
        <f t="shared" si="6"/>
        <v>181.68484053276592</v>
      </c>
    </row>
    <row r="14" spans="1:8" ht="13.5">
      <c r="A14">
        <f t="shared" si="0"/>
        <v>1969</v>
      </c>
      <c r="B14">
        <v>100</v>
      </c>
      <c r="C14" s="27">
        <f t="shared" si="1"/>
        <v>67</v>
      </c>
      <c r="D14" s="27">
        <f t="shared" si="2"/>
        <v>33</v>
      </c>
      <c r="E14" s="23">
        <f t="shared" si="3"/>
        <v>252.38836027181372</v>
      </c>
      <c r="F14" s="9">
        <f t="shared" si="4"/>
        <v>50.469043472941465</v>
      </c>
      <c r="G14" s="3">
        <f t="shared" si="5"/>
        <v>49.137504791035866</v>
      </c>
      <c r="H14" s="3">
        <f t="shared" si="6"/>
        <v>152.7818120078364</v>
      </c>
    </row>
    <row r="15" spans="1:8" ht="13.5">
      <c r="A15">
        <f t="shared" si="0"/>
        <v>1970</v>
      </c>
      <c r="B15" s="28">
        <f aca="true" t="shared" si="7" ref="B15:B24">SUM(C15:D15)</f>
        <v>0</v>
      </c>
      <c r="C15" s="29">
        <v>0</v>
      </c>
      <c r="D15" s="29">
        <v>0</v>
      </c>
      <c r="E15" s="23">
        <f t="shared" si="3"/>
        <v>241.35384591847026</v>
      </c>
      <c r="F15" s="9">
        <f t="shared" si="4"/>
        <v>29.482502874621517</v>
      </c>
      <c r="G15" s="3">
        <f t="shared" si="5"/>
        <v>66.93482387475595</v>
      </c>
      <c r="H15" s="3">
        <f t="shared" si="6"/>
        <v>144.9365191690928</v>
      </c>
    </row>
    <row r="16" spans="1:8" ht="13.5">
      <c r="A16">
        <f t="shared" si="0"/>
        <v>1971</v>
      </c>
      <c r="B16" s="28">
        <f t="shared" si="7"/>
        <v>0</v>
      </c>
      <c r="C16" s="29">
        <v>0</v>
      </c>
      <c r="D16" s="29">
        <v>0</v>
      </c>
      <c r="E16" s="23">
        <f t="shared" si="3"/>
        <v>242.88570373456756</v>
      </c>
      <c r="F16" s="9">
        <f t="shared" si="4"/>
        <v>40.160894324853565</v>
      </c>
      <c r="G16" s="3">
        <f t="shared" si="5"/>
        <v>73.50846778086004</v>
      </c>
      <c r="H16" s="3">
        <f t="shared" si="6"/>
        <v>129.21634162885394</v>
      </c>
    </row>
    <row r="17" spans="1:8" ht="13.5">
      <c r="A17">
        <f t="shared" si="0"/>
        <v>1972</v>
      </c>
      <c r="B17" s="28">
        <f t="shared" si="7"/>
        <v>0</v>
      </c>
      <c r="C17" s="29">
        <v>0</v>
      </c>
      <c r="D17" s="29">
        <v>0</v>
      </c>
      <c r="E17" s="23">
        <f t="shared" si="3"/>
        <v>249.7805798667414</v>
      </c>
      <c r="F17" s="9">
        <f t="shared" si="4"/>
        <v>44.105080668516024</v>
      </c>
      <c r="G17" s="3">
        <f t="shared" si="5"/>
        <v>84.23002344895814</v>
      </c>
      <c r="H17" s="3">
        <f t="shared" si="6"/>
        <v>121.44547574926726</v>
      </c>
    </row>
    <row r="18" spans="1:8" ht="13.5">
      <c r="A18">
        <f t="shared" si="0"/>
        <v>1973</v>
      </c>
      <c r="B18" s="28">
        <f t="shared" si="7"/>
        <v>0</v>
      </c>
      <c r="C18" s="29">
        <v>0</v>
      </c>
      <c r="D18" s="29">
        <v>0</v>
      </c>
      <c r="E18" s="23">
        <f t="shared" si="3"/>
        <v>263.1959883745154</v>
      </c>
      <c r="F18" s="9">
        <f t="shared" si="4"/>
        <v>50.53801406937488</v>
      </c>
      <c r="G18" s="3">
        <f t="shared" si="5"/>
        <v>95.65430740489454</v>
      </c>
      <c r="H18" s="3">
        <f t="shared" si="6"/>
        <v>117.00366690024602</v>
      </c>
    </row>
    <row r="19" spans="1:8" ht="13.5">
      <c r="A19">
        <f t="shared" si="0"/>
        <v>1974</v>
      </c>
      <c r="B19" s="28">
        <f t="shared" si="7"/>
        <v>0</v>
      </c>
      <c r="C19" s="29">
        <v>0</v>
      </c>
      <c r="D19" s="29">
        <v>0</v>
      </c>
      <c r="E19" s="23">
        <f t="shared" si="3"/>
        <v>282.568607289976</v>
      </c>
      <c r="F19" s="9">
        <f t="shared" si="4"/>
        <v>57.39258444293672</v>
      </c>
      <c r="G19" s="3">
        <f t="shared" si="5"/>
        <v>108.83098299562378</v>
      </c>
      <c r="H19" s="3">
        <f t="shared" si="6"/>
        <v>116.3450398514155</v>
      </c>
    </row>
    <row r="20" spans="1:8" ht="13.5">
      <c r="A20">
        <f t="shared" si="0"/>
        <v>1975</v>
      </c>
      <c r="B20" s="28">
        <f t="shared" si="7"/>
        <v>0</v>
      </c>
      <c r="C20" s="29">
        <v>0</v>
      </c>
      <c r="D20" s="29">
        <v>0</v>
      </c>
      <c r="E20" s="23">
        <f t="shared" si="3"/>
        <v>307.9758323732111</v>
      </c>
      <c r="F20" s="9">
        <f t="shared" si="4"/>
        <v>65.29858979737426</v>
      </c>
      <c r="G20" s="3">
        <f t="shared" si="5"/>
        <v>123.77454769538294</v>
      </c>
      <c r="H20" s="3">
        <f t="shared" si="6"/>
        <v>118.90269488045394</v>
      </c>
    </row>
    <row r="21" spans="1:8" ht="13.5">
      <c r="A21">
        <f t="shared" si="0"/>
        <v>1976</v>
      </c>
      <c r="B21" s="28">
        <f t="shared" si="7"/>
        <v>0</v>
      </c>
      <c r="C21" s="29">
        <v>0</v>
      </c>
      <c r="D21" s="29">
        <v>0</v>
      </c>
      <c r="E21" s="23">
        <f t="shared" si="3"/>
        <v>339.5527082650744</v>
      </c>
      <c r="F21" s="9">
        <f t="shared" si="4"/>
        <v>74.26472861722976</v>
      </c>
      <c r="G21" s="3">
        <f t="shared" si="5"/>
        <v>140.78145833466306</v>
      </c>
      <c r="H21" s="3">
        <f t="shared" si="6"/>
        <v>124.50652131318157</v>
      </c>
    </row>
    <row r="22" spans="1:8" ht="13.5">
      <c r="A22">
        <f t="shared" si="0"/>
        <v>1977</v>
      </c>
      <c r="B22" s="28">
        <f t="shared" si="7"/>
        <v>0</v>
      </c>
      <c r="C22" s="29">
        <v>0</v>
      </c>
      <c r="D22" s="29">
        <v>0</v>
      </c>
      <c r="E22" s="23">
        <f t="shared" si="3"/>
        <v>377.61566030804664</v>
      </c>
      <c r="F22" s="9">
        <f t="shared" si="4"/>
        <v>84.46887500079784</v>
      </c>
      <c r="G22" s="3">
        <f t="shared" si="5"/>
        <v>160.12244037895016</v>
      </c>
      <c r="H22" s="3">
        <f t="shared" si="6"/>
        <v>133.02434492829866</v>
      </c>
    </row>
    <row r="23" spans="1:8" ht="13.5">
      <c r="A23">
        <f t="shared" si="0"/>
        <v>1978</v>
      </c>
      <c r="B23" s="28">
        <f t="shared" si="7"/>
        <v>0</v>
      </c>
      <c r="C23" s="29">
        <v>0</v>
      </c>
      <c r="D23" s="29">
        <v>0</v>
      </c>
      <c r="E23" s="23">
        <f t="shared" si="3"/>
        <v>422.62512401178225</v>
      </c>
      <c r="F23" s="9">
        <f t="shared" si="4"/>
        <v>96.0734642273701</v>
      </c>
      <c r="G23" s="3">
        <f t="shared" si="5"/>
        <v>182.12119009141418</v>
      </c>
      <c r="H23" s="3">
        <f t="shared" si="6"/>
        <v>144.43046969299797</v>
      </c>
    </row>
    <row r="24" spans="1:8" ht="13.5">
      <c r="A24">
        <f t="shared" si="0"/>
        <v>1979</v>
      </c>
      <c r="B24" s="28">
        <f t="shared" si="7"/>
        <v>0</v>
      </c>
      <c r="C24" s="29">
        <v>0</v>
      </c>
      <c r="D24" s="29">
        <v>0</v>
      </c>
      <c r="E24" s="23">
        <f t="shared" si="3"/>
        <v>475.19227869615275</v>
      </c>
      <c r="F24" s="9">
        <f t="shared" si="4"/>
        <v>109.2727140548485</v>
      </c>
      <c r="G24" s="3">
        <f t="shared" si="5"/>
        <v>207.1421299845893</v>
      </c>
      <c r="H24" s="3">
        <f t="shared" si="6"/>
        <v>158.77743465671495</v>
      </c>
    </row>
    <row r="25" spans="1:8" ht="13.5">
      <c r="A25">
        <f t="shared" si="0"/>
        <v>1980</v>
      </c>
      <c r="B25" s="24">
        <f>200^((A25-A$25)/13)</f>
        <v>1</v>
      </c>
      <c r="C25" s="29">
        <f>B25</f>
        <v>1</v>
      </c>
      <c r="D25" s="29">
        <v>0</v>
      </c>
      <c r="E25" s="23">
        <f t="shared" si="3"/>
        <v>535.0805853516196</v>
      </c>
      <c r="F25" s="9">
        <f t="shared" si="4"/>
        <v>124.28527799075357</v>
      </c>
      <c r="G25" s="3">
        <f t="shared" si="5"/>
        <v>234.6006383108122</v>
      </c>
      <c r="H25" s="3">
        <f t="shared" si="6"/>
        <v>176.1946690500538</v>
      </c>
    </row>
    <row r="26" spans="1:8" ht="13.5">
      <c r="A26">
        <f t="shared" si="0"/>
        <v>1981</v>
      </c>
      <c r="B26" s="24">
        <f aca="true" t="shared" si="8" ref="B26:B38">200^((A26-A$25)/13)</f>
        <v>1.503149952139011</v>
      </c>
      <c r="C26" s="29">
        <f aca="true" t="shared" si="9" ref="C26:C50">B26</f>
        <v>1.503149952139011</v>
      </c>
      <c r="D26" s="29">
        <v>0</v>
      </c>
      <c r="E26" s="23">
        <f t="shared" si="3"/>
        <v>603.2102929458006</v>
      </c>
      <c r="F26" s="9">
        <f t="shared" si="4"/>
        <v>140.76038298648731</v>
      </c>
      <c r="G26" s="3">
        <f t="shared" si="5"/>
        <v>265.56579962343113</v>
      </c>
      <c r="H26" s="3">
        <f t="shared" si="6"/>
        <v>196.88411033588213</v>
      </c>
    </row>
    <row r="27" spans="1:8" ht="13.5">
      <c r="A27">
        <f t="shared" si="0"/>
        <v>1982</v>
      </c>
      <c r="B27" s="24">
        <f t="shared" si="8"/>
        <v>2.259459778615511</v>
      </c>
      <c r="C27" s="29">
        <f t="shared" si="9"/>
        <v>2.259459778615511</v>
      </c>
      <c r="D27" s="29">
        <v>0</v>
      </c>
      <c r="E27" s="23">
        <f t="shared" si="3"/>
        <v>680.2808726130754</v>
      </c>
      <c r="F27" s="9">
        <f t="shared" si="4"/>
        <v>159.33947977405867</v>
      </c>
      <c r="G27" s="3">
        <f t="shared" si="5"/>
        <v>300.0919322263918</v>
      </c>
      <c r="H27" s="3">
        <f t="shared" si="6"/>
        <v>220.849460612625</v>
      </c>
    </row>
    <row r="28" spans="1:8" ht="13.5">
      <c r="A28">
        <f t="shared" si="0"/>
        <v>1983</v>
      </c>
      <c r="B28" s="24">
        <f t="shared" si="8"/>
        <v>3.3963068580859255</v>
      </c>
      <c r="C28" s="29">
        <f t="shared" si="9"/>
        <v>3.3963068580859255</v>
      </c>
      <c r="D28" s="29">
        <v>0</v>
      </c>
      <c r="E28" s="23">
        <f t="shared" si="3"/>
        <v>766.8266917682545</v>
      </c>
      <c r="F28" s="9">
        <f t="shared" si="4"/>
        <v>180.05515933583507</v>
      </c>
      <c r="G28" s="3">
        <f t="shared" si="5"/>
        <v>338.3891980439931</v>
      </c>
      <c r="H28" s="3">
        <f t="shared" si="6"/>
        <v>248.3823343884264</v>
      </c>
    </row>
    <row r="29" spans="1:8" ht="13.5">
      <c r="A29">
        <f t="shared" si="0"/>
        <v>1984</v>
      </c>
      <c r="B29" s="24">
        <f t="shared" si="8"/>
        <v>5.105158491181253</v>
      </c>
      <c r="C29" s="29">
        <f t="shared" si="9"/>
        <v>5.105158491181253</v>
      </c>
      <c r="D29" s="29">
        <v>0</v>
      </c>
      <c r="E29" s="23">
        <f t="shared" si="3"/>
        <v>863.234149487801</v>
      </c>
      <c r="F29" s="9">
        <f t="shared" si="4"/>
        <v>203.03351882639583</v>
      </c>
      <c r="G29" s="3">
        <f t="shared" si="5"/>
        <v>380.4699414495383</v>
      </c>
      <c r="H29" s="3">
        <f t="shared" si="6"/>
        <v>279.7306892118669</v>
      </c>
    </row>
    <row r="30" spans="1:8" ht="13.5">
      <c r="A30">
        <f t="shared" si="0"/>
        <v>1985</v>
      </c>
      <c r="B30" s="24">
        <f t="shared" si="8"/>
        <v>7.673818741681167</v>
      </c>
      <c r="C30" s="29">
        <f t="shared" si="9"/>
        <v>7.673818741681167</v>
      </c>
      <c r="D30" s="29">
        <v>0</v>
      </c>
      <c r="E30" s="23">
        <f t="shared" si="3"/>
        <v>969.5458117458761</v>
      </c>
      <c r="F30" s="9">
        <f t="shared" si="4"/>
        <v>228.28196486972297</v>
      </c>
      <c r="G30" s="3">
        <f t="shared" si="5"/>
        <v>426.1142120347814</v>
      </c>
      <c r="H30" s="3">
        <f t="shared" si="6"/>
        <v>315.14963484137166</v>
      </c>
    </row>
    <row r="31" spans="1:8" ht="13.5">
      <c r="A31">
        <f t="shared" si="0"/>
        <v>1986</v>
      </c>
      <c r="B31" s="24">
        <f t="shared" si="8"/>
        <v>11.534900274281492</v>
      </c>
      <c r="C31" s="29">
        <f t="shared" si="9"/>
        <v>11.534900274281492</v>
      </c>
      <c r="D31" s="29">
        <v>0</v>
      </c>
      <c r="E31" s="23">
        <f t="shared" si="3"/>
        <v>1085.2098940337387</v>
      </c>
      <c r="F31" s="9">
        <f t="shared" si="4"/>
        <v>255.66852722086884</v>
      </c>
      <c r="G31" s="3">
        <f t="shared" si="5"/>
        <v>474.69477474839715</v>
      </c>
      <c r="H31" s="3">
        <f t="shared" si="6"/>
        <v>354.8465920644727</v>
      </c>
    </row>
    <row r="32" spans="1:8" ht="13.5">
      <c r="A32">
        <f t="shared" si="0"/>
        <v>1987</v>
      </c>
      <c r="B32" s="24">
        <f t="shared" si="8"/>
        <v>17.338684795214487</v>
      </c>
      <c r="C32" s="29">
        <f t="shared" si="9"/>
        <v>17.338684795214487</v>
      </c>
      <c r="D32" s="29">
        <v>0</v>
      </c>
      <c r="E32" s="23">
        <f t="shared" si="3"/>
        <v>1208.6824254777414</v>
      </c>
      <c r="F32" s="9">
        <f t="shared" si="4"/>
        <v>284.81686484903827</v>
      </c>
      <c r="G32" s="3">
        <f t="shared" si="5"/>
        <v>524.9374497277339</v>
      </c>
      <c r="H32" s="3">
        <f t="shared" si="6"/>
        <v>398.92811090096916</v>
      </c>
    </row>
    <row r="33" spans="1:8" ht="13.5">
      <c r="A33">
        <f t="shared" si="0"/>
        <v>1988</v>
      </c>
      <c r="B33" s="24">
        <f t="shared" si="8"/>
        <v>26.062643220080055</v>
      </c>
      <c r="C33" s="29">
        <f t="shared" si="9"/>
        <v>26.062643220080055</v>
      </c>
      <c r="D33" s="29">
        <v>0</v>
      </c>
      <c r="E33" s="23">
        <f t="shared" si="3"/>
        <v>1336.8211984564305</v>
      </c>
      <c r="F33" s="9">
        <f t="shared" si="4"/>
        <v>314.9624698366403</v>
      </c>
      <c r="G33" s="3">
        <f t="shared" si="5"/>
        <v>574.5486507169477</v>
      </c>
      <c r="H33" s="3">
        <f t="shared" si="6"/>
        <v>447.3100779028426</v>
      </c>
    </row>
    <row r="34" spans="1:8" ht="13.5">
      <c r="A34">
        <f t="shared" si="0"/>
        <v>1989</v>
      </c>
      <c r="B34" s="24">
        <f t="shared" si="8"/>
        <v>39.17606090887946</v>
      </c>
      <c r="C34" s="29">
        <f t="shared" si="9"/>
        <v>39.17606090887946</v>
      </c>
      <c r="D34" s="29">
        <v>0</v>
      </c>
      <c r="E34" s="23">
        <f t="shared" si="3"/>
        <v>1463.9612003417924</v>
      </c>
      <c r="F34" s="9">
        <f t="shared" si="4"/>
        <v>344.7291904301686</v>
      </c>
      <c r="G34" s="3">
        <f t="shared" si="5"/>
        <v>619.6508361628617</v>
      </c>
      <c r="H34" s="3">
        <f t="shared" si="6"/>
        <v>499.58117374876224</v>
      </c>
    </row>
    <row r="35" spans="1:8" ht="13.5">
      <c r="A35">
        <f t="shared" si="0"/>
        <v>1990</v>
      </c>
      <c r="B35" s="24">
        <f t="shared" si="8"/>
        <v>58.88749408017713</v>
      </c>
      <c r="C35" s="29">
        <f t="shared" si="9"/>
        <v>58.88749408017713</v>
      </c>
      <c r="D35" s="29">
        <v>0</v>
      </c>
      <c r="E35" s="23">
        <f t="shared" si="3"/>
        <v>1580.5099705502769</v>
      </c>
      <c r="F35" s="9">
        <f t="shared" si="4"/>
        <v>371.790501697717</v>
      </c>
      <c r="G35" s="3">
        <f t="shared" si="5"/>
        <v>653.9263941599742</v>
      </c>
      <c r="H35" s="3">
        <f t="shared" si="6"/>
        <v>554.7930746925856</v>
      </c>
    </row>
    <row r="36" spans="1:8" ht="13.5">
      <c r="A36">
        <f t="shared" si="0"/>
        <v>1991</v>
      </c>
      <c r="B36" s="24">
        <f t="shared" si="8"/>
        <v>88.51673390820454</v>
      </c>
      <c r="C36" s="29">
        <f t="shared" si="9"/>
        <v>88.51673390820454</v>
      </c>
      <c r="D36" s="29">
        <v>0</v>
      </c>
      <c r="E36" s="23">
        <f t="shared" si="3"/>
        <v>1670.8187686137703</v>
      </c>
      <c r="F36" s="9">
        <f t="shared" si="4"/>
        <v>392.3558364959845</v>
      </c>
      <c r="G36" s="3">
        <f t="shared" si="5"/>
        <v>667.3227465997448</v>
      </c>
      <c r="H36" s="3">
        <f t="shared" si="6"/>
        <v>611.1401855180411</v>
      </c>
    </row>
    <row r="37" spans="1:8" ht="13.5">
      <c r="A37">
        <f t="shared" si="0"/>
        <v>1992</v>
      </c>
      <c r="B37" s="24">
        <f t="shared" si="8"/>
        <v>133.05392433761924</v>
      </c>
      <c r="C37" s="29">
        <f t="shared" si="9"/>
        <v>133.05392433761924</v>
      </c>
      <c r="D37" s="29">
        <v>0</v>
      </c>
      <c r="E37" s="23">
        <f t="shared" si="3"/>
        <v>1709.962596822817</v>
      </c>
      <c r="F37" s="9">
        <f t="shared" si="4"/>
        <v>400.3936479598469</v>
      </c>
      <c r="G37" s="3">
        <f t="shared" si="5"/>
        <v>644.0966740253441</v>
      </c>
      <c r="H37" s="3">
        <f t="shared" si="6"/>
        <v>665.472274837626</v>
      </c>
    </row>
    <row r="38" spans="1:8" ht="13.5">
      <c r="A38">
        <f t="shared" si="0"/>
        <v>1993</v>
      </c>
      <c r="B38" s="24">
        <f t="shared" si="8"/>
        <v>200</v>
      </c>
      <c r="C38" s="29">
        <f t="shared" si="9"/>
        <v>200</v>
      </c>
      <c r="D38" s="29">
        <v>0</v>
      </c>
      <c r="E38" s="23">
        <f t="shared" si="3"/>
        <v>1658.8771140719791</v>
      </c>
      <c r="F38" s="9">
        <f t="shared" si="4"/>
        <v>386.45800441520646</v>
      </c>
      <c r="G38" s="3">
        <f t="shared" si="5"/>
        <v>559.8641482047408</v>
      </c>
      <c r="H38" s="3">
        <f t="shared" si="6"/>
        <v>712.5549614520319</v>
      </c>
    </row>
    <row r="39" spans="1:8" ht="14.25">
      <c r="A39">
        <f t="shared" si="0"/>
        <v>1994</v>
      </c>
      <c r="B39" s="25">
        <v>206</v>
      </c>
      <c r="C39" s="29">
        <f t="shared" si="9"/>
        <v>206</v>
      </c>
      <c r="D39" s="29">
        <v>0</v>
      </c>
      <c r="E39" s="23">
        <f t="shared" si="3"/>
        <v>1551.6523954424224</v>
      </c>
      <c r="F39" s="9">
        <f t="shared" si="4"/>
        <v>335.91848892284446</v>
      </c>
      <c r="G39" s="3">
        <f t="shared" si="5"/>
        <v>471.7838353711096</v>
      </c>
      <c r="H39" s="3">
        <f t="shared" si="6"/>
        <v>743.9500711484685</v>
      </c>
    </row>
    <row r="40" spans="1:8" ht="14.25">
      <c r="A40">
        <f t="shared" si="0"/>
        <v>1995</v>
      </c>
      <c r="B40" s="26">
        <v>300</v>
      </c>
      <c r="C40" s="29">
        <f t="shared" si="9"/>
        <v>300</v>
      </c>
      <c r="D40" s="29">
        <v>0</v>
      </c>
      <c r="E40" s="23">
        <f t="shared" si="3"/>
        <v>1305.1624500059993</v>
      </c>
      <c r="F40" s="9">
        <f t="shared" si="4"/>
        <v>283.07030122266576</v>
      </c>
      <c r="G40" s="3">
        <f t="shared" si="5"/>
        <v>275.76877184927866</v>
      </c>
      <c r="H40" s="3">
        <f t="shared" si="6"/>
        <v>746.3233769340547</v>
      </c>
    </row>
    <row r="41" spans="1:8" ht="14.25">
      <c r="A41">
        <f t="shared" si="0"/>
        <v>1996</v>
      </c>
      <c r="B41" s="26">
        <v>200</v>
      </c>
      <c r="C41" s="29">
        <f t="shared" si="9"/>
        <v>200</v>
      </c>
      <c r="D41" s="29">
        <v>0</v>
      </c>
      <c r="E41" s="23">
        <f t="shared" si="3"/>
        <v>1065.475130421561</v>
      </c>
      <c r="F41" s="9">
        <f t="shared" si="4"/>
        <v>165.4612631095672</v>
      </c>
      <c r="G41" s="3">
        <f t="shared" si="5"/>
        <v>175.57353021455037</v>
      </c>
      <c r="H41" s="3">
        <f t="shared" si="6"/>
        <v>724.4403370974434</v>
      </c>
    </row>
    <row r="42" spans="1:8" ht="14.25">
      <c r="A42">
        <f t="shared" si="0"/>
        <v>1997</v>
      </c>
      <c r="B42" s="26">
        <v>325</v>
      </c>
      <c r="C42" s="29">
        <f t="shared" si="9"/>
        <v>325</v>
      </c>
      <c r="D42" s="29">
        <v>0</v>
      </c>
      <c r="E42" s="23">
        <f t="shared" si="3"/>
        <v>666.8277017983909</v>
      </c>
      <c r="F42" s="9">
        <f t="shared" si="4"/>
        <v>105.34411812873022</v>
      </c>
      <c r="G42" s="3">
        <f t="shared" si="5"/>
        <v>-92.52625440759942</v>
      </c>
      <c r="H42" s="3">
        <f t="shared" si="6"/>
        <v>654.00983807726</v>
      </c>
    </row>
    <row r="43" spans="1:8" ht="14.25">
      <c r="A43">
        <f t="shared" si="0"/>
        <v>1998</v>
      </c>
      <c r="B43" s="26">
        <v>110</v>
      </c>
      <c r="C43" s="29">
        <f t="shared" si="9"/>
        <v>110</v>
      </c>
      <c r="D43" s="29">
        <v>0</v>
      </c>
      <c r="E43" s="23">
        <f t="shared" si="3"/>
        <v>369.2281951662662</v>
      </c>
      <c r="F43" s="9">
        <f t="shared" si="4"/>
        <v>-55.515752644559655</v>
      </c>
      <c r="G43" s="3">
        <f t="shared" si="5"/>
        <v>-145.86877580891087</v>
      </c>
      <c r="H43" s="3">
        <f t="shared" si="6"/>
        <v>570.6127236197367</v>
      </c>
    </row>
    <row r="44" spans="1:8" ht="14.25">
      <c r="A44">
        <f t="shared" si="0"/>
        <v>1999</v>
      </c>
      <c r="B44" s="25">
        <v>191</v>
      </c>
      <c r="C44" s="29">
        <f t="shared" si="9"/>
        <v>191</v>
      </c>
      <c r="D44" s="29">
        <v>0</v>
      </c>
      <c r="E44" s="23">
        <f t="shared" si="3"/>
        <v>-3.2771621976806387</v>
      </c>
      <c r="F44" s="9">
        <f t="shared" si="4"/>
        <v>-87.52126548534652</v>
      </c>
      <c r="G44" s="3">
        <f t="shared" si="5"/>
        <v>-347.2639869180716</v>
      </c>
      <c r="H44" s="3">
        <f t="shared" si="6"/>
        <v>431.5080902057375</v>
      </c>
    </row>
    <row r="45" spans="1:8" ht="14.25">
      <c r="A45">
        <f t="shared" si="0"/>
        <v>2000</v>
      </c>
      <c r="B45" s="25">
        <v>262</v>
      </c>
      <c r="C45" s="29">
        <f t="shared" si="9"/>
        <v>262</v>
      </c>
      <c r="D45" s="29">
        <v>0</v>
      </c>
      <c r="E45" s="23">
        <f t="shared" si="3"/>
        <v>-516.4586471493293</v>
      </c>
      <c r="F45" s="9">
        <f t="shared" si="4"/>
        <v>-208.35839215084297</v>
      </c>
      <c r="G45" s="3">
        <f t="shared" si="5"/>
        <v>-613.9221576946704</v>
      </c>
      <c r="H45" s="3">
        <f t="shared" si="6"/>
        <v>305.8219026961841</v>
      </c>
    </row>
    <row r="46" spans="1:8" ht="14.25">
      <c r="A46">
        <f t="shared" si="0"/>
        <v>2001</v>
      </c>
      <c r="B46" s="25">
        <v>238</v>
      </c>
      <c r="C46" s="29">
        <f t="shared" si="9"/>
        <v>238</v>
      </c>
      <c r="D46" s="29">
        <v>0</v>
      </c>
      <c r="E46" s="23">
        <f t="shared" si="3"/>
        <v>-1101.7482673208171</v>
      </c>
      <c r="F46" s="9">
        <f t="shared" si="4"/>
        <v>-368.35329461680226</v>
      </c>
      <c r="G46" s="3">
        <f t="shared" si="5"/>
        <v>-884.2912183930828</v>
      </c>
      <c r="H46" s="3">
        <f t="shared" si="6"/>
        <v>150.89624568906794</v>
      </c>
    </row>
    <row r="47" spans="1:8" ht="14.25">
      <c r="A47">
        <f t="shared" si="0"/>
        <v>2002</v>
      </c>
      <c r="B47" s="25">
        <v>316</v>
      </c>
      <c r="C47" s="29">
        <f t="shared" si="9"/>
        <v>316</v>
      </c>
      <c r="D47" s="29">
        <v>0</v>
      </c>
      <c r="E47" s="23">
        <f t="shared" si="3"/>
        <v>-1853.237796193492</v>
      </c>
      <c r="F47" s="9">
        <f t="shared" si="4"/>
        <v>-530.5747310358496</v>
      </c>
      <c r="G47" s="3">
        <f t="shared" si="5"/>
        <v>-1277.6210791313356</v>
      </c>
      <c r="H47" s="3">
        <f t="shared" si="6"/>
        <v>-45.041986026306674</v>
      </c>
    </row>
    <row r="48" spans="1:8" ht="14.25">
      <c r="A48">
        <f t="shared" si="0"/>
        <v>2003</v>
      </c>
      <c r="B48" s="25">
        <v>296</v>
      </c>
      <c r="C48" s="29">
        <f t="shared" si="9"/>
        <v>296</v>
      </c>
      <c r="D48" s="29">
        <v>0</v>
      </c>
      <c r="E48" s="23">
        <f t="shared" si="3"/>
        <v>-2725.9824654503136</v>
      </c>
      <c r="F48" s="9">
        <f t="shared" si="4"/>
        <v>-766.5726474788013</v>
      </c>
      <c r="G48" s="3">
        <f t="shared" si="5"/>
        <v>-1684.6176001843344</v>
      </c>
      <c r="H48" s="3">
        <f t="shared" si="6"/>
        <v>-274.79221778717766</v>
      </c>
    </row>
    <row r="49" spans="1:8" ht="14.25">
      <c r="A49">
        <f t="shared" si="0"/>
        <v>2004</v>
      </c>
      <c r="B49" s="26">
        <v>330</v>
      </c>
      <c r="C49" s="29">
        <f t="shared" si="9"/>
        <v>330</v>
      </c>
      <c r="D49" s="29">
        <v>0</v>
      </c>
      <c r="E49" s="23">
        <f t="shared" si="3"/>
        <v>-3766.675557237165</v>
      </c>
      <c r="F49" s="9">
        <f t="shared" si="4"/>
        <v>-1010.7705601106006</v>
      </c>
      <c r="G49" s="3">
        <f t="shared" si="5"/>
        <v>-2191.1135315313613</v>
      </c>
      <c r="H49" s="3">
        <f t="shared" si="6"/>
        <v>-564.7914655952027</v>
      </c>
    </row>
    <row r="50" spans="1:8" ht="14.25">
      <c r="A50">
        <f t="shared" si="0"/>
        <v>2005</v>
      </c>
      <c r="B50" s="26">
        <v>330</v>
      </c>
      <c r="C50" s="29">
        <f t="shared" si="9"/>
        <v>330</v>
      </c>
      <c r="D50" s="29">
        <v>0</v>
      </c>
      <c r="E50" s="23">
        <f t="shared" si="3"/>
        <v>-4978.196973872745</v>
      </c>
      <c r="F50" s="9">
        <f t="shared" si="4"/>
        <v>-1314.6681189188168</v>
      </c>
      <c r="G50" s="3">
        <f t="shared" si="5"/>
        <v>-2756.8489304279956</v>
      </c>
      <c r="H50" s="3">
        <f t="shared" si="6"/>
        <v>-906.6799245259325</v>
      </c>
    </row>
  </sheetData>
  <conditionalFormatting sqref="E14:F14">
    <cfRule type="cellIs" priority="1" dxfId="0" operator="greaterThan" stopIfTrue="1">
      <formula>E$7/2</formula>
    </cfRule>
    <cfRule type="cellIs" priority="2" dxfId="1" operator="lessThan" stopIfTrue="1">
      <formula>$E$7/5</formula>
    </cfRule>
  </conditionalFormatting>
  <printOptions/>
  <pageMargins left="0.75" right="0.75" top="1" bottom="1" header="0.512" footer="0.51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Hiroyuki</cp:lastModifiedBy>
  <dcterms:created xsi:type="dcterms:W3CDTF">2006-03-17T04:37:20Z</dcterms:created>
  <dcterms:modified xsi:type="dcterms:W3CDTF">2006-04-06T08:15:40Z</dcterms:modified>
  <cp:category/>
  <cp:version/>
  <cp:contentType/>
  <cp:contentStatus/>
</cp:coreProperties>
</file>