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" windowWidth="5804" windowHeight="4647" activeTab="3"/>
  </bookViews>
  <sheets>
    <sheet name="MSY" sheetId="1" r:id="rId1"/>
    <sheet name="CES" sheetId="2" r:id="rId2"/>
    <sheet name="CES2" sheetId="3" r:id="rId3"/>
    <sheet name="TAC" sheetId="4" r:id="rId4"/>
    <sheet name="図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'[3]d5-1'!$B$3:$B$127</definedName>
    <definedName name="__123Graph_Aｸﾞﾗﾌ1" hidden="1">'[3]d14-6'!$B$1:$AY$1</definedName>
    <definedName name="__123Graph_Aｸﾞﾗﾌ2" hidden="1">'[3]d5-1'!$B$3:$B$127</definedName>
    <definedName name="__123Graph_Aｸﾞﾗﾌ3" hidden="1">'[3]d5-1'!$B$3:$B$127</definedName>
    <definedName name="__123Graph_Aｸﾞﾗﾌ4" hidden="1">'[5]解析97-1昔です'!$N$108:$N$128</definedName>
    <definedName name="__123Graph_Aｸﾞﾗﾌ5" hidden="1">'[5]解析97-1昔です'!$B$99:$U$99</definedName>
    <definedName name="__123Graph_Aｸﾞﾗﾌ6" hidden="1">'[5]解析97-1昔です'!$B$151:$T$151</definedName>
    <definedName name="__123Graph_Bｸﾞﾗﾌ1" hidden="1">'[3]d14-6'!$B$2:$AY$2</definedName>
    <definedName name="__123Graph_Bｸﾞﾗﾌ2" hidden="1">'[5]解析97-1昔です'!$B$73:$U$73</definedName>
    <definedName name="__123Graph_Bｸﾞﾗﾌ3" hidden="1">'[5]解析97-1昔です'!$B$63:$U$63</definedName>
    <definedName name="__123Graph_Bｸﾞﾗﾌ4" hidden="1">'[5]解析97-1昔です'!$O$108:$O$128</definedName>
    <definedName name="__123Graph_Cｸﾞﾗﾌ1" hidden="1">'[3]d14-6'!$B$3:$AY$3</definedName>
    <definedName name="__123Graph_Cｸﾞﾗﾌ2" hidden="1">'[5]解析97-1昔です'!$B$74:$U$74</definedName>
    <definedName name="__123Graph_Cｸﾞﾗﾌ3" hidden="1">'[5]解析97-1昔です'!$B$64:$U$64</definedName>
    <definedName name="__123Graph_Cｸﾞﾗﾌ4" hidden="1">'[5]解析97-1昔です'!$P$108:$P$128</definedName>
    <definedName name="__123Graph_Dｸﾞﾗﾌ1" hidden="1">'[3]d14-6'!$B$4:$AY$4</definedName>
    <definedName name="__123Graph_Dｸﾞﾗﾌ2" hidden="1">'[5]解析97-1昔です'!$B$75:$U$75</definedName>
    <definedName name="__123Graph_Dｸﾞﾗﾌ3" hidden="1">'[5]解析97-1昔です'!$B$65:$U$65</definedName>
    <definedName name="__123Graph_Eｸﾞﾗﾌ1" hidden="1">'[3]d5-1'!$N$2:$N$20</definedName>
    <definedName name="__123Graph_Eｸﾞﾗﾌ2" hidden="1">'[5]解析97-1昔です'!$B$76:$U$76</definedName>
    <definedName name="__123Graph_Eｸﾞﾗﾌ3" hidden="1">'[5]解析97-1昔です'!$B$66:$U$66</definedName>
    <definedName name="__123Graph_Fｸﾞﾗﾌ1" hidden="1">'[3]d5-1'!$O$2:$O$20</definedName>
    <definedName name="__123Graph_Fｸﾞﾗﾌ3" hidden="1">'[5]解析97-1昔です'!$B$67:$U$67</definedName>
    <definedName name="__123Graph_LBL_Aｸﾞﾗﾌ1" hidden="1">'[5]解析97-1昔です'!$AD$90:$AD$109</definedName>
    <definedName name="__123Graph_LBL_Aｸﾞﾗﾌ5" hidden="1">'[5]解析97-1昔です'!$AD$90:$AD$109</definedName>
    <definedName name="__123Graph_X" hidden="1">'[3]d5-1'!$A$3:$A$127</definedName>
    <definedName name="__123Graph_Xｸﾞﾗﾌ1" hidden="1">'[3]d14-6'!$B$1:$AY$1</definedName>
    <definedName name="__123Graph_Xｸﾞﾗﾌ2" hidden="1">'[3]d5-1'!$A$3:$A$127</definedName>
    <definedName name="__123Graph_Xｸﾞﾗﾌ3" hidden="1">'[3]d5-1'!$A$3:$A$127</definedName>
    <definedName name="__123Graph_Xｸﾞﾗﾌ4" hidden="1">'[5]解析97-1昔です'!$M$108:$M$128</definedName>
    <definedName name="__123Graph_Xｸﾞﾗﾌ5" hidden="1">'[5]解析97-1昔です'!$B$97:$U$97</definedName>
    <definedName name="__123Graph_Xｸﾞﾗﾌ6" hidden="1">'[5]解析97-1昔です'!$B$141:$T$141</definedName>
    <definedName name="_53graph_A" localSheetId="3" hidden="1">'[10]捕獲'!$B$3:$B$127</definedName>
    <definedName name="_53graph_A" hidden="1">'[2]捕獲'!$B$3:$B$127</definedName>
    <definedName name="_53graph_Aグラフ1" localSheetId="3" hidden="1">'[10]捕獲'!$B$3:$B$126</definedName>
    <definedName name="_53graph_Aグラフ1" hidden="1">'[2]捕獲'!$B$3:$B$126</definedName>
    <definedName name="_Fill" hidden="1">'[6]三陸'!#REF!</definedName>
    <definedName name="_Order1" hidden="1">255</definedName>
    <definedName name="_Order2" hidden="1">255</definedName>
    <definedName name="_Regression_Out" localSheetId="2" hidden="1">'CES2'!#REF!</definedName>
    <definedName name="_Regression_Out" hidden="1">'[7]Step3fM0.3'!$E$41:$E$41</definedName>
    <definedName name="_Regression_X" localSheetId="2" hidden="1">'CES2'!#REF!</definedName>
    <definedName name="_Regression_X" hidden="1">'[7]Step3fM0.3'!$B$28:$B$34</definedName>
    <definedName name="_Regression_Y" localSheetId="2" hidden="1">'CES2'!$D$33:$D$45</definedName>
    <definedName name="_Regression_Y" hidden="1">'[7]Step3fM0.3'!$C$28:$C$34</definedName>
    <definedName name="Beta_1">'[8]SRR'!#REF!</definedName>
    <definedName name="Beta_2">'[8]SRR'!#REF!</definedName>
    <definedName name="G">'[4]表7'!#REF!</definedName>
    <definedName name="graph10" localSheetId="3" hidden="1">'[11]catch'!$P$2:$P$20</definedName>
    <definedName name="graph10" hidden="1">'[1]catch'!$P$2:$P$20</definedName>
    <definedName name="graph11" localSheetId="3" hidden="1">'[11]catch'!$A$3:$A$126</definedName>
    <definedName name="graph11" hidden="1">'[1]catch'!$A$3:$A$126</definedName>
    <definedName name="graph12" localSheetId="3" hidden="1">'[11]catch'!$A$3:$A$127</definedName>
    <definedName name="graph12" hidden="1">'[1]catch'!$A$3:$A$127</definedName>
    <definedName name="graph13" localSheetId="3" hidden="1">'[11]catch'!$A$3:$A$127</definedName>
    <definedName name="graph13" hidden="1">'[1]catch'!$A$3:$A$127</definedName>
    <definedName name="graph3" localSheetId="3" hidden="1">'[11]catch'!$B$3:$B$126</definedName>
    <definedName name="graph3" hidden="1">'[1]catch'!$B$3:$B$126</definedName>
    <definedName name="graph4" localSheetId="3" hidden="1">'[11]catch'!$B$3:$B$127</definedName>
    <definedName name="graph4" hidden="1">'[1]catch'!$B$3:$B$127</definedName>
    <definedName name="graph5" localSheetId="3" hidden="1">'[11]catch'!$B$3:$B$127</definedName>
    <definedName name="graph5" hidden="1">'[1]catch'!$B$3:$B$127</definedName>
    <definedName name="graph6" localSheetId="3" hidden="1">'[11]catch'!$L$2:$L$20</definedName>
    <definedName name="graph6" hidden="1">'[1]catch'!$L$2:$L$20</definedName>
    <definedName name="graph7" localSheetId="3" hidden="1">'[11]catch'!$M$2:$M$20</definedName>
    <definedName name="graph7" hidden="1">'[1]catch'!$M$2:$M$20</definedName>
    <definedName name="graph8" localSheetId="3" hidden="1">'[11]catch'!$N$2:$N$20</definedName>
    <definedName name="graph8" hidden="1">'[1]catch'!$N$2:$N$20</definedName>
    <definedName name="graph9" localSheetId="3" hidden="1">'[11]catch'!$O$2:$O$20</definedName>
    <definedName name="graph9" hidden="1">'[1]catch'!$O$2:$O$20</definedName>
    <definedName name="graphx" localSheetId="3" hidden="1">'[11]catch'!$A$3:$A$127</definedName>
    <definedName name="graphx" hidden="1">'[1]catch'!$A$3:$A$127</definedName>
    <definedName name="_xlnm.Print_Area" localSheetId="2">'CES2'!$A$1:$Q$45</definedName>
    <definedName name="solver_adj" localSheetId="3" hidden="1">'TAC'!$K$2:$K$3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'TAC'!$S$2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W">'[4]表7'!#REF!</definedName>
    <definedName name="X">'[4]表7'!#REF!</definedName>
    <definedName name="Ya">'[4]表7'!#REF!</definedName>
    <definedName name="Z">'[4]表7'!#REF!</definedName>
    <definedName name="あ" localSheetId="3" hidden="1">'[10]捕獲'!$B$3:$B$127</definedName>
    <definedName name="あ" hidden="1">'[2]捕獲'!$B$3:$B$127</definedName>
  </definedNames>
  <calcPr fullCalcOnLoad="1"/>
</workbook>
</file>

<file path=xl/comments4.xml><?xml version="1.0" encoding="utf-8"?>
<comments xmlns="http://schemas.openxmlformats.org/spreadsheetml/2006/main">
  <authors>
    <author>matsuda</author>
  </authors>
  <commentList>
    <comment ref="K3" authorId="0">
      <text>
        <r>
          <rPr>
            <b/>
            <sz val="9"/>
            <rFont val="ＭＳ Ｐゴシック"/>
            <family val="3"/>
          </rPr>
          <t>matsuda:</t>
        </r>
        <r>
          <rPr>
            <sz val="9"/>
            <rFont val="ＭＳ Ｐゴシック"/>
            <family val="3"/>
          </rPr>
          <t xml:space="preserve">
Ftarget</t>
        </r>
      </text>
    </comment>
  </commentList>
</comments>
</file>

<file path=xl/sharedStrings.xml><?xml version="1.0" encoding="utf-8"?>
<sst xmlns="http://schemas.openxmlformats.org/spreadsheetml/2006/main" count="92" uniqueCount="79">
  <si>
    <t>r</t>
  </si>
  <si>
    <t>r</t>
  </si>
  <si>
    <t>Nt</t>
  </si>
  <si>
    <t>ΔN</t>
  </si>
  <si>
    <t>C</t>
  </si>
  <si>
    <t>K</t>
  </si>
  <si>
    <t>k</t>
  </si>
  <si>
    <t>SD(r )</t>
  </si>
  <si>
    <t>t</t>
  </si>
  <si>
    <t>r(t)</t>
  </si>
  <si>
    <t>N1</t>
  </si>
  <si>
    <t>C1</t>
  </si>
  <si>
    <t>N2</t>
  </si>
  <si>
    <t>C2</t>
  </si>
  <si>
    <t>CES</t>
  </si>
  <si>
    <t>CES</t>
  </si>
  <si>
    <t>CHR</t>
  </si>
  <si>
    <t>マサバ産卵量，漁獲量経年変化</t>
  </si>
  <si>
    <t>３年で成熟と仮定</t>
  </si>
  <si>
    <t>産卵数(／雌１尾)＝</t>
  </si>
  <si>
    <t>産卵数：（／成魚１トン）</t>
  </si>
  <si>
    <t>環境容量K=</t>
  </si>
  <si>
    <t>S=親魚生存率</t>
  </si>
  <si>
    <t>体重w=</t>
  </si>
  <si>
    <t>密度効果係数a=</t>
  </si>
  <si>
    <t>模擬実験</t>
  </si>
  <si>
    <t>産卵量</t>
  </si>
  <si>
    <t>年</t>
  </si>
  <si>
    <t>漁獲量万ﾄﾝ</t>
  </si>
  <si>
    <t>太平洋側　産卵量（東海区水研調査＜黒田）</t>
  </si>
  <si>
    <t>推定親魚量（万トン，産卵量/産卵数）</t>
  </si>
  <si>
    <t>再生産率</t>
  </si>
  <si>
    <t>マルサス係数</t>
  </si>
  <si>
    <t>潮岬以東？</t>
  </si>
  <si>
    <t>潮岬以西？</t>
  </si>
  <si>
    <t>Ｃt太平洋側（漁獲統計第１区－第５区，1977-1988は２００海里資料</t>
  </si>
  <si>
    <t>Ｅt産卵量（兆粒）</t>
  </si>
  <si>
    <t>Ｎt</t>
  </si>
  <si>
    <t>Ｒt</t>
  </si>
  <si>
    <t>ｂt</t>
  </si>
  <si>
    <t>Nt</t>
  </si>
  <si>
    <t>Ct</t>
  </si>
  <si>
    <t>漁獲率</t>
  </si>
  <si>
    <t>　　Ⅰ</t>
  </si>
  <si>
    <t>　　Ⅱ</t>
  </si>
  <si>
    <t>Actual</t>
  </si>
  <si>
    <t>30%Catch</t>
  </si>
  <si>
    <t>20%Catch</t>
  </si>
  <si>
    <t>actual</t>
  </si>
  <si>
    <t>20%CHR</t>
  </si>
  <si>
    <t>33%CHR</t>
  </si>
  <si>
    <t>Bban</t>
  </si>
  <si>
    <t>Blimit</t>
  </si>
  <si>
    <t>評価</t>
  </si>
  <si>
    <t>最小漁獲量</t>
  </si>
  <si>
    <t>禁漁年数</t>
  </si>
  <si>
    <t>N&lt;Nlimit</t>
  </si>
  <si>
    <t>漁獲量</t>
  </si>
  <si>
    <t>ｒ</t>
  </si>
  <si>
    <t>K</t>
  </si>
  <si>
    <t>σｒ</t>
  </si>
  <si>
    <t>ρ自己相関</t>
  </si>
  <si>
    <t>σe推定誤差</t>
  </si>
  <si>
    <t>σc変動</t>
  </si>
  <si>
    <t>B</t>
  </si>
  <si>
    <t>Cave</t>
  </si>
  <si>
    <t>Csd</t>
  </si>
  <si>
    <t>Ftarget</t>
  </si>
  <si>
    <t>リスク</t>
  </si>
  <si>
    <t>試行回数</t>
  </si>
  <si>
    <t>ｔ</t>
  </si>
  <si>
    <t>資源量N</t>
  </si>
  <si>
    <r>
      <t>推定値</t>
    </r>
    <r>
      <rPr>
        <sz val="10.5"/>
        <color indexed="10"/>
        <rFont val="Century"/>
        <family val="1"/>
      </rPr>
      <t>Ñ</t>
    </r>
  </si>
  <si>
    <t>F漁獲係数</t>
  </si>
  <si>
    <t>C</t>
  </si>
  <si>
    <t>ｒ（ｔ）</t>
  </si>
  <si>
    <t>Flimit</t>
  </si>
  <si>
    <r>
      <t>1</t>
    </r>
    <r>
      <rPr>
        <sz val="11"/>
        <rFont val="ＭＳ Ｐゴシック"/>
        <family val="3"/>
      </rPr>
      <t>/N</t>
    </r>
  </si>
  <si>
    <r>
      <t>h</t>
    </r>
    <r>
      <rPr>
        <sz val="11"/>
        <rFont val="ＭＳ Ｐゴシック"/>
        <family val="3"/>
      </rPr>
      <t>.m.(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</si>
</sst>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&lt;=999]000;000\-00"/>
    <numFmt numFmtId="179" formatCode="0.E+00"/>
    <numFmt numFmtId="180" formatCode="0.0_ "/>
    <numFmt numFmtId="181" formatCode="0.0000000"/>
    <numFmt numFmtId="182" formatCode="0.00000000"/>
    <numFmt numFmtId="183" formatCode="0.00000000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0.0"/>
    <numFmt numFmtId="189" formatCode="0.000"/>
    <numFmt numFmtId="190" formatCode="0.000_ "/>
    <numFmt numFmtId="191" formatCode="0.0000_ "/>
    <numFmt numFmtId="192" formatCode="0.00000_);[Red]\(0.00000\)"/>
    <numFmt numFmtId="193" formatCode="0.000000_);[Red]\(0.000000\)"/>
    <numFmt numFmtId="194" formatCode="0.00_ "/>
    <numFmt numFmtId="195" formatCode="0.0%"/>
    <numFmt numFmtId="196" formatCode="0.000%"/>
    <numFmt numFmtId="197" formatCode="#,##0_);[Red]\(#,##0\)"/>
    <numFmt numFmtId="198" formatCode="0_);[Red]\(0\)"/>
    <numFmt numFmtId="199" formatCode="0.00_);[Red]\(0.00\)"/>
    <numFmt numFmtId="200" formatCode="0.0_);[Red]\(0.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00"/>
    <numFmt numFmtId="210" formatCode=".00%"/>
    <numFmt numFmtId="211" formatCode="0.00000"/>
    <numFmt numFmtId="212" formatCode="0.0000"/>
    <numFmt numFmtId="213" formatCode="m/d"/>
    <numFmt numFmtId="214" formatCode="#,##0.0;\-#,##0.0"/>
    <numFmt numFmtId="215" formatCode="m&quot;月&quot;"/>
    <numFmt numFmtId="216" formatCode="&quot;$&quot;#,##0.00;[Red]&quot;$&quot;\-#,##0.00"/>
    <numFmt numFmtId="217" formatCode="&quot;$&quot;#,##0;[Red]&quot;$&quot;\-#,##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_ "/>
    <numFmt numFmtId="223" formatCode="#,##0;\-#,##0;&quot;-&quot;"/>
    <numFmt numFmtId="224" formatCode="0.00000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Tms Rmn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Times"/>
      <family val="1"/>
    </font>
    <font>
      <sz val="12"/>
      <name val="細明朝体"/>
      <family val="3"/>
    </font>
    <font>
      <sz val="12"/>
      <color indexed="10"/>
      <name val="細明朝体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b/>
      <sz val="23.25"/>
      <color indexed="8"/>
      <name val="ＭＳ ゴシック"/>
      <family val="3"/>
    </font>
    <font>
      <b/>
      <sz val="16.55"/>
      <color indexed="8"/>
      <name val="ＭＳ 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11"/>
      <color indexed="1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0.75"/>
      <color indexed="8"/>
      <name val="ＭＳ Ｐゴシック"/>
      <family val="3"/>
    </font>
    <font>
      <sz val="14.25"/>
      <color indexed="8"/>
      <name val="ＭＳ Ｐゴシック"/>
      <family val="3"/>
    </font>
    <font>
      <sz val="13.1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i/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223" fontId="27" fillId="0" borderId="0" applyFill="0" applyBorder="0" applyAlignment="0">
      <protection/>
    </xf>
    <xf numFmtId="0" fontId="28" fillId="0" borderId="0">
      <alignment/>
      <protection/>
    </xf>
    <xf numFmtId="38" fontId="29" fillId="11" borderId="0" applyNumberFormat="0" applyBorder="0" applyAlignment="0" applyProtection="0"/>
    <xf numFmtId="0" fontId="30" fillId="0" borderId="0">
      <alignment horizontal="left"/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9" fillId="11" borderId="3" applyNumberFormat="0" applyBorder="0" applyAlignment="0" applyProtection="0"/>
    <xf numFmtId="0" fontId="31" fillId="0" borderId="4">
      <alignment/>
      <protection/>
    </xf>
    <xf numFmtId="224" fontId="0" fillId="0" borderId="0">
      <alignment/>
      <protection/>
    </xf>
    <xf numFmtId="0" fontId="32" fillId="0" borderId="0">
      <alignment/>
      <protection/>
    </xf>
    <xf numFmtId="10" fontId="32" fillId="0" borderId="0" applyFont="0" applyFill="0" applyBorder="0" applyAlignment="0" applyProtection="0"/>
    <xf numFmtId="0" fontId="31" fillId="0" borderId="0">
      <alignment/>
      <protection/>
    </xf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5" fillId="0" borderId="7" applyNumberFormat="0" applyFill="0" applyAlignment="0" applyProtection="0"/>
    <xf numFmtId="0" fontId="11" fillId="17" borderId="0" applyNumberFormat="0" applyBorder="0" applyAlignment="0" applyProtection="0"/>
    <xf numFmtId="0" fontId="12" fillId="11" borderId="8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11" borderId="13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214" fontId="2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22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4" fillId="0" borderId="0" xfId="77" applyNumberFormat="1" applyFont="1" applyBorder="1" applyAlignment="1" applyProtection="1">
      <alignment horizontal="left"/>
      <protection/>
    </xf>
    <xf numFmtId="0" fontId="24" fillId="0" borderId="0" xfId="77" applyNumberFormat="1" applyFont="1" applyBorder="1">
      <alignment/>
      <protection/>
    </xf>
    <xf numFmtId="214" fontId="24" fillId="0" borderId="0" xfId="77" applyFont="1" applyBorder="1">
      <alignment/>
      <protection/>
    </xf>
    <xf numFmtId="0" fontId="24" fillId="0" borderId="0" xfId="77" applyNumberFormat="1" applyFont="1" applyBorder="1" applyProtection="1">
      <alignment/>
      <protection/>
    </xf>
    <xf numFmtId="0" fontId="25" fillId="0" borderId="0" xfId="77" applyNumberFormat="1" applyFont="1" applyBorder="1">
      <alignment/>
      <protection/>
    </xf>
    <xf numFmtId="1" fontId="4" fillId="0" borderId="0" xfId="77" applyNumberFormat="1" applyFont="1" applyBorder="1">
      <alignment/>
      <protection/>
    </xf>
    <xf numFmtId="1" fontId="24" fillId="0" borderId="0" xfId="77" applyNumberFormat="1" applyFont="1" applyBorder="1">
      <alignment/>
      <protection/>
    </xf>
    <xf numFmtId="0" fontId="4" fillId="0" borderId="0" xfId="77" applyNumberFormat="1" applyFont="1" applyBorder="1" applyProtection="1">
      <alignment/>
      <protection/>
    </xf>
    <xf numFmtId="0" fontId="4" fillId="0" borderId="0" xfId="77" applyNumberFormat="1" applyFont="1" applyBorder="1">
      <alignment/>
      <protection/>
    </xf>
    <xf numFmtId="1" fontId="4" fillId="0" borderId="0" xfId="77" applyNumberFormat="1" applyFont="1" applyBorder="1" applyProtection="1">
      <alignment/>
      <protection/>
    </xf>
    <xf numFmtId="188" fontId="4" fillId="0" borderId="0" xfId="77" applyNumberFormat="1" applyFont="1" applyBorder="1">
      <alignment/>
      <protection/>
    </xf>
    <xf numFmtId="0" fontId="5" fillId="0" borderId="0" xfId="75" applyFont="1">
      <alignment/>
      <protection/>
    </xf>
    <xf numFmtId="0" fontId="0" fillId="0" borderId="0" xfId="75" applyFont="1">
      <alignment/>
      <protection/>
    </xf>
    <xf numFmtId="0" fontId="0" fillId="18" borderId="0" xfId="75" applyFont="1" applyFill="1">
      <alignment/>
      <protection/>
    </xf>
    <xf numFmtId="0" fontId="0" fillId="5" borderId="0" xfId="75" applyFont="1" applyFill="1">
      <alignment/>
      <protection/>
    </xf>
    <xf numFmtId="0" fontId="0" fillId="0" borderId="0" xfId="75" applyFont="1" applyFill="1">
      <alignment/>
      <protection/>
    </xf>
    <xf numFmtId="0" fontId="0" fillId="19" borderId="0" xfId="75" applyFont="1" applyFill="1">
      <alignment/>
      <protection/>
    </xf>
    <xf numFmtId="0" fontId="5" fillId="18" borderId="0" xfId="75" applyFont="1" applyFill="1">
      <alignment/>
      <protection/>
    </xf>
    <xf numFmtId="0" fontId="0" fillId="11" borderId="0" xfId="75" applyFont="1" applyFill="1">
      <alignment/>
      <protection/>
    </xf>
    <xf numFmtId="38" fontId="0" fillId="5" borderId="0" xfId="64" applyFill="1" applyAlignment="1">
      <alignment/>
    </xf>
    <xf numFmtId="0" fontId="6" fillId="5" borderId="0" xfId="75" applyFont="1" applyFill="1">
      <alignment/>
      <protection/>
    </xf>
    <xf numFmtId="9" fontId="0" fillId="19" borderId="0" xfId="55" applyFill="1" applyAlignment="1">
      <alignment/>
    </xf>
    <xf numFmtId="0" fontId="5" fillId="5" borderId="0" xfId="75" applyFont="1" applyFill="1">
      <alignment/>
      <protection/>
    </xf>
    <xf numFmtId="0" fontId="0" fillId="7" borderId="0" xfId="75" applyFont="1" applyFill="1">
      <alignment/>
      <protection/>
    </xf>
    <xf numFmtId="0" fontId="36" fillId="0" borderId="0" xfId="75" applyFont="1">
      <alignment/>
      <protection/>
    </xf>
    <xf numFmtId="0" fontId="37" fillId="0" borderId="0" xfId="75" applyFont="1">
      <alignment/>
      <protection/>
    </xf>
    <xf numFmtId="0" fontId="40" fillId="18" borderId="0" xfId="75" applyFont="1" applyFill="1">
      <alignment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ategory" xfId="34"/>
    <cellStyle name="Grey" xfId="35"/>
    <cellStyle name="HEADER" xfId="36"/>
    <cellStyle name="Header1" xfId="37"/>
    <cellStyle name="Header2" xfId="38"/>
    <cellStyle name="Input [yellow]" xfId="39"/>
    <cellStyle name="Model" xfId="40"/>
    <cellStyle name="Normal - Style1" xfId="41"/>
    <cellStyle name="Normal_#18-Internet" xfId="42"/>
    <cellStyle name="Percent [2]" xfId="43"/>
    <cellStyle name="subhead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_鯖再生産" xfId="77"/>
    <cellStyle name="Followed Hyperlink" xfId="78"/>
    <cellStyle name="未定義" xfId="79"/>
    <cellStyle name="良い" xfId="8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675"/>
          <c:w val="0.94475"/>
          <c:h val="0.9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MSY!$A$3:$A$24</c:f>
              <c:numCache/>
            </c:numRef>
          </c:xVal>
          <c:yVal>
            <c:numRef>
              <c:f>MSY!$B$3:$B$24</c:f>
              <c:numCache/>
            </c:numRef>
          </c:yVal>
          <c:smooth val="0"/>
        </c:ser>
        <c:axId val="53996406"/>
        <c:axId val="22391903"/>
      </c:scatterChart>
      <c:valAx>
        <c:axId val="53996406"/>
        <c:scaling>
          <c:orientation val="minMax"/>
          <c:max val="100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91903"/>
        <c:crosses val="autoZero"/>
        <c:crossBetween val="midCat"/>
        <c:dispUnits/>
      </c:valAx>
      <c:valAx>
        <c:axId val="22391903"/>
        <c:scaling>
          <c:orientation val="minMax"/>
          <c:max val="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96406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05"/>
          <c:w val="0.771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CES!$C$5</c:f>
              <c:strCache>
                <c:ptCount val="1"/>
                <c:pt idx="0">
                  <c:v>N1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CES!$B$6:$B$106</c:f>
              <c:numCache/>
            </c:numRef>
          </c:cat>
          <c:val>
            <c:numRef>
              <c:f>CES!$C$6:$C$106</c:f>
              <c:numCache/>
            </c:numRef>
          </c:val>
          <c:smooth val="0"/>
        </c:ser>
        <c:ser>
          <c:idx val="2"/>
          <c:order val="1"/>
          <c:tx>
            <c:strRef>
              <c:f>CES!$D$5</c:f>
              <c:strCache>
                <c:ptCount val="1"/>
                <c:pt idx="0">
                  <c:v>C1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CES!$D$6:$D$106</c:f>
              <c:numCache/>
            </c:numRef>
          </c:val>
          <c:smooth val="0"/>
        </c:ser>
        <c:ser>
          <c:idx val="3"/>
          <c:order val="2"/>
          <c:tx>
            <c:strRef>
              <c:f>CES!$E$5</c:f>
              <c:strCache>
                <c:ptCount val="1"/>
                <c:pt idx="0">
                  <c:v>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CES!$E$6:$E$106</c:f>
              <c:numCache/>
            </c:numRef>
          </c:val>
          <c:smooth val="0"/>
        </c:ser>
        <c:ser>
          <c:idx val="4"/>
          <c:order val="3"/>
          <c:tx>
            <c:strRef>
              <c:f>CES!$F$5</c:f>
              <c:strCache>
                <c:ptCount val="1"/>
                <c:pt idx="0">
                  <c:v>C2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CES!$F$6:$F$106</c:f>
              <c:numCache/>
            </c:numRef>
          </c:val>
          <c:smooth val="0"/>
        </c:ser>
        <c:marker val="1"/>
        <c:axId val="45385412"/>
        <c:axId val="41108533"/>
      </c:lineChart>
      <c:catAx>
        <c:axId val="4538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533"/>
        <c:crosses val="autoZero"/>
        <c:auto val="1"/>
        <c:lblOffset val="100"/>
        <c:tickLblSkip val="10"/>
        <c:tickMarkSkip val="5"/>
        <c:noMultiLvlLbl val="0"/>
      </c:catAx>
      <c:valAx>
        <c:axId val="4110853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stock biomass, catch</a:t>
                </a:r>
              </a:p>
            </c:rich>
          </c:tx>
          <c:layout>
            <c:manualLayout>
              <c:xMode val="factor"/>
              <c:yMode val="factor"/>
              <c:x val="-0.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85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  <c:w val="0.14325"/>
          <c:h val="0.2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85"/>
          <c:w val="0.969"/>
          <c:h val="0.7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CES2!$A$49</c:f>
              <c:strCache>
                <c:ptCount val="1"/>
                <c:pt idx="0">
                  <c:v>75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cat>
            <c:strRef>
              <c:f>CES2!$B$48:$E$48</c:f>
              <c:strCache/>
            </c:strRef>
          </c:cat>
          <c:val>
            <c:numRef>
              <c:f>CES2!$B$49:$E$49</c:f>
              <c:numCache/>
            </c:numRef>
          </c:val>
        </c:ser>
        <c:ser>
          <c:idx val="1"/>
          <c:order val="1"/>
          <c:tx>
            <c:strRef>
              <c:f>CES2!$A$50</c:f>
              <c:strCache>
                <c:ptCount val="1"/>
                <c:pt idx="0">
                  <c:v>76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CES2!$B$50:$E$50</c:f>
              <c:numCache/>
            </c:numRef>
          </c:val>
        </c:ser>
        <c:ser>
          <c:idx val="2"/>
          <c:order val="2"/>
          <c:tx>
            <c:strRef>
              <c:f>CES2!$A$51</c:f>
              <c:strCache>
                <c:ptCount val="1"/>
                <c:pt idx="0">
                  <c:v>77</c:v>
                </c:pt>
              </c:strCache>
            </c:strRef>
          </c:tx>
          <c:spPr>
            <a:pattFill prst="trellis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CES2!$B$51:$E$51</c:f>
              <c:numCache/>
            </c:numRef>
          </c:val>
        </c:ser>
        <c:ser>
          <c:idx val="3"/>
          <c:order val="3"/>
          <c:tx>
            <c:strRef>
              <c:f>CES2!$A$52</c:f>
              <c:strCache>
                <c:ptCount val="1"/>
                <c:pt idx="0">
                  <c:v>78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Horz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CES2!$B$52:$E$52</c:f>
              <c:numCache/>
            </c:numRef>
          </c:val>
        </c:ser>
        <c:ser>
          <c:idx val="4"/>
          <c:order val="4"/>
          <c:tx>
            <c:strRef>
              <c:f>CES2!$A$53</c:f>
              <c:strCache>
                <c:ptCount val="1"/>
                <c:pt idx="0">
                  <c:v>79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CES2!$B$53:$E$53</c:f>
              <c:numCache/>
            </c:numRef>
          </c:val>
        </c:ser>
        <c:ser>
          <c:idx val="5"/>
          <c:order val="5"/>
          <c:tx>
            <c:strRef>
              <c:f>CES2!$A$54</c:f>
              <c:strCache>
                <c:ptCount val="1"/>
                <c:pt idx="0">
                  <c:v>80</c:v>
                </c:pt>
              </c:strCache>
            </c:strRef>
          </c:tx>
          <c:spPr>
            <a:pattFill prst="ltDnDi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DnDiag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CES2!$B$54:$E$54</c:f>
              <c:numCache/>
            </c:numRef>
          </c:val>
        </c:ser>
        <c:ser>
          <c:idx val="6"/>
          <c:order val="6"/>
          <c:tx>
            <c:strRef>
              <c:f>CES2!$A$55</c:f>
              <c:strCache>
                <c:ptCount val="1"/>
                <c:pt idx="0">
                  <c:v>81</c:v>
                </c:pt>
              </c:strCache>
            </c:strRef>
          </c:tx>
          <c:spPr>
            <a:pattFill prst="ltHorz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CES2!$B$55:$E$55</c:f>
              <c:numCache/>
            </c:numRef>
          </c:val>
        </c:ser>
        <c:ser>
          <c:idx val="7"/>
          <c:order val="7"/>
          <c:tx>
            <c:strRef>
              <c:f>CES2!$A$56</c:f>
              <c:strCache>
                <c:ptCount val="1"/>
                <c:pt idx="0">
                  <c:v>82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CES2!$B$56:$E$56</c:f>
              <c:numCache/>
            </c:numRef>
          </c:val>
        </c:ser>
        <c:ser>
          <c:idx val="8"/>
          <c:order val="8"/>
          <c:tx>
            <c:strRef>
              <c:f>CES2!$A$57</c:f>
              <c:strCache>
                <c:ptCount val="1"/>
                <c:pt idx="0">
                  <c:v>83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CES2!$B$57:$E$57</c:f>
              <c:numCache/>
            </c:numRef>
          </c:val>
        </c:ser>
        <c:ser>
          <c:idx val="9"/>
          <c:order val="9"/>
          <c:tx>
            <c:strRef>
              <c:f>CES2!$A$58</c:f>
              <c:strCache>
                <c:ptCount val="1"/>
                <c:pt idx="0">
                  <c:v>84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FFFFFF"/>
                </a:fgClr>
                <a:bgClr>
                  <a:srgbClr val="008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trellis">
                <a:fgClr>
                  <a:srgbClr val="FFFFFF"/>
                </a:fgClr>
                <a:bgClr>
                  <a:srgbClr val="008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trellis">
                <a:fgClr>
                  <a:srgbClr val="FFFFFF"/>
                </a:fgClr>
                <a:bgClr>
                  <a:srgbClr val="008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FFFFFF"/>
                </a:fgClr>
                <a:bgClr>
                  <a:srgbClr val="008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CES2!$B$58:$E$58</c:f>
              <c:numCache/>
            </c:numRef>
          </c:val>
        </c:ser>
        <c:ser>
          <c:idx val="10"/>
          <c:order val="10"/>
          <c:tx>
            <c:strRef>
              <c:f>CES2!$A$59</c:f>
              <c:strCache>
                <c:ptCount val="1"/>
                <c:pt idx="0">
                  <c:v>85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CES2!$B$59:$E$59</c:f>
              <c:numCache/>
            </c:numRef>
          </c:val>
        </c:ser>
        <c:ser>
          <c:idx val="11"/>
          <c:order val="11"/>
          <c:tx>
            <c:strRef>
              <c:f>CES2!$A$60</c:f>
              <c:strCache>
                <c:ptCount val="1"/>
                <c:pt idx="0">
                  <c:v>86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trellis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trellis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trellis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trellis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CES2!$B$60:$E$60</c:f>
              <c:numCache/>
            </c:numRef>
          </c:val>
        </c:ser>
        <c:ser>
          <c:idx val="12"/>
          <c:order val="12"/>
          <c:tx>
            <c:strRef>
              <c:f>CES2!$A$61</c:f>
              <c:strCache>
                <c:ptCount val="1"/>
                <c:pt idx="0">
                  <c:v>87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FFFF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DnDiag">
                <a:fgClr>
                  <a:srgbClr val="FFFF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FF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FF"/>
                </a:fgClr>
                <a:bgClr>
                  <a:srgbClr val="00CC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CES2!$B$61:$E$61</c:f>
              <c:numCache/>
            </c:numRef>
          </c:val>
        </c:ser>
        <c:ser>
          <c:idx val="13"/>
          <c:order val="13"/>
          <c:tx>
            <c:strRef>
              <c:f>CES2!$A$62</c:f>
              <c:strCache>
                <c:ptCount val="1"/>
                <c:pt idx="0">
                  <c:v>88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70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70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CES2!$B$62:$E$62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1296770"/>
        <c:axId val="11211323"/>
      </c:barChart>
      <c:catAx>
        <c:axId val="512967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1323"/>
        <c:crosses val="autoZero"/>
        <c:auto val="0"/>
        <c:lblOffset val="100"/>
        <c:tickLblSkip val="1"/>
        <c:noMultiLvlLbl val="0"/>
      </c:catAx>
      <c:valAx>
        <c:axId val="11211323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harvest (million tons)</a:t>
                </a:r>
              </a:p>
            </c:rich>
          </c:tx>
          <c:layout>
            <c:manualLayout>
              <c:xMode val="factor"/>
              <c:yMode val="factor"/>
              <c:x val="0.192"/>
              <c:y val="0.0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96770"/>
        <c:crossesAt val="1"/>
        <c:crossBetween val="between"/>
        <c:dispUnits>
          <c:builtInUnit val="hundreds"/>
        </c:dispUnits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"/>
          <c:y val="0.00825"/>
          <c:w val="0.91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14"/>
          <c:w val="0.7937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CES2!$E$48</c:f>
              <c:strCache>
                <c:ptCount val="1"/>
                <c:pt idx="0">
                  <c:v>CES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CES2!$A$31:$A$44</c:f>
              <c:numCache/>
            </c:numRef>
          </c:cat>
          <c:val>
            <c:numRef>
              <c:f>CES2!$M$31:$M$44</c:f>
              <c:numCache/>
            </c:numRef>
          </c:val>
          <c:smooth val="0"/>
        </c:ser>
        <c:ser>
          <c:idx val="1"/>
          <c:order val="1"/>
          <c:tx>
            <c:strRef>
              <c:f>CES2!$D$48</c:f>
              <c:strCache>
                <c:ptCount val="1"/>
                <c:pt idx="0">
                  <c:v>20%CHR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CES2!$K$31:$K$44</c:f>
              <c:numCache/>
            </c:numRef>
          </c:val>
          <c:smooth val="0"/>
        </c:ser>
        <c:ser>
          <c:idx val="2"/>
          <c:order val="2"/>
          <c:tx>
            <c:strRef>
              <c:f>CES2!$C$48</c:f>
              <c:strCache>
                <c:ptCount val="1"/>
                <c:pt idx="0">
                  <c:v>33%CHR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CES2!$I$31:$I$44</c:f>
              <c:numCache/>
            </c:numRef>
          </c:val>
          <c:smooth val="0"/>
        </c:ser>
        <c:ser>
          <c:idx val="3"/>
          <c:order val="3"/>
          <c:tx>
            <c:strRef>
              <c:f>CES2!$B$48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CES2!$D$31:$D$44</c:f>
              <c:numCache/>
            </c:numRef>
          </c:val>
          <c:smooth val="0"/>
        </c:ser>
        <c:marker val="1"/>
        <c:axId val="56692912"/>
        <c:axId val="33481713"/>
      </c:lineChart>
      <c:catAx>
        <c:axId val="56692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713"/>
        <c:crosses val="autoZero"/>
        <c:auto val="0"/>
        <c:lblOffset val="100"/>
        <c:tickLblSkip val="5"/>
        <c:noMultiLvlLbl val="0"/>
      </c:catAx>
      <c:valAx>
        <c:axId val="33481713"/>
        <c:scaling>
          <c:logBase val="10"/>
          <c:orientation val="minMax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推定資源量（万トン）</a:t>
                </a:r>
              </a:p>
            </c:rich>
          </c:tx>
          <c:layout>
            <c:manualLayout>
              <c:xMode val="factor"/>
              <c:yMode val="factor"/>
              <c:x val="-0.01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29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.445"/>
          <c:w val="0.24725"/>
          <c:h val="0.3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04"/>
          <c:w val="0.908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TAC!$H$3</c:f>
              <c:strCache>
                <c:ptCount val="1"/>
                <c:pt idx="0">
                  <c:v>Flimit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TAC!$I$2:$L$2</c:f>
              <c:numCache/>
            </c:numRef>
          </c:xVal>
          <c:yVal>
            <c:numRef>
              <c:f>TAC!$I$3:$L$3</c:f>
              <c:numCache/>
            </c:numRef>
          </c:yVal>
          <c:smooth val="0"/>
        </c:ser>
        <c:ser>
          <c:idx val="1"/>
          <c:order val="1"/>
          <c:tx>
            <c:strRef>
              <c:f>TAC!$H$4</c:f>
              <c:strCache>
                <c:ptCount val="1"/>
                <c:pt idx="0">
                  <c:v>Ftarget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TAC!$I$2:$L$2</c:f>
              <c:numCache/>
            </c:numRef>
          </c:xVal>
          <c:yVal>
            <c:numRef>
              <c:f>TAC!$I$4:$L$4</c:f>
              <c:numCache/>
            </c:numRef>
          </c:yVal>
          <c:smooth val="0"/>
        </c:ser>
        <c:axId val="31445582"/>
        <c:axId val="39506647"/>
      </c:scatterChart>
      <c:valAx>
        <c:axId val="3144558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stock biomass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06647"/>
        <c:crosses val="autoZero"/>
        <c:crossBetween val="midCat"/>
        <c:dispUnits/>
      </c:valAx>
      <c:valAx>
        <c:axId val="3950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fishing coefficient </a:t>
                </a:r>
                <a:r>
                  <a:rPr lang="en-US" cap="none" sz="1075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455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975"/>
          <c:y val="0.44975"/>
          <c:w val="0.273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25"/>
          <c:w val="0.83375"/>
          <c:h val="0.87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TAC!$A$6:$A$75</c:f>
              <c:numCache/>
            </c:numRef>
          </c:xVal>
          <c:yVal>
            <c:numRef>
              <c:f>TAC!$B$6:$B$75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TAC!$A$6:$A$75</c:f>
              <c:numCache/>
            </c:numRef>
          </c:xVal>
          <c:yVal>
            <c:numRef>
              <c:f>TAC!$E$6:$E$75</c:f>
              <c:numCache/>
            </c:numRef>
          </c:yVal>
          <c:smooth val="1"/>
        </c:ser>
        <c:axId val="4842076"/>
        <c:axId val="6202477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TAC!$A$6:$A$75</c:f>
              <c:numCache/>
            </c:numRef>
          </c:xVal>
          <c:yVal>
            <c:numRef>
              <c:f>TAC!$D$6:$D$75</c:f>
              <c:numCache/>
            </c:numRef>
          </c:yVal>
          <c:smooth val="0"/>
        </c:ser>
        <c:axId val="45654106"/>
        <c:axId val="48900659"/>
      </c:scatterChart>
      <c:valAx>
        <c:axId val="484207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477"/>
        <c:crosses val="autoZero"/>
        <c:crossBetween val="midCat"/>
        <c:dispUnits/>
      </c:valAx>
      <c:valAx>
        <c:axId val="6202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stock biomass, harvest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2076"/>
        <c:crosses val="autoZero"/>
        <c:crossBetween val="midCat"/>
        <c:dispUnits/>
        <c:majorUnit val="500"/>
      </c:valAx>
      <c:valAx>
        <c:axId val="456541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0659"/>
        <c:crosses val="max"/>
        <c:crossBetween val="midCat"/>
        <c:dispUnits/>
      </c:valAx>
      <c:valAx>
        <c:axId val="48900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fishing coefficient</a:t>
                </a:r>
              </a:p>
            </c:rich>
          </c:tx>
          <c:layout>
            <c:manualLayout>
              <c:xMode val="factor"/>
              <c:yMode val="factor"/>
              <c:x val="-0.017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4106"/>
        <c:crosses val="max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8"/>
          <c:w val="0.92125"/>
          <c:h val="0.8755"/>
        </c:manualLayout>
      </c:layout>
      <c:areaChart>
        <c:grouping val="stacked"/>
        <c:varyColors val="0"/>
        <c:ser>
          <c:idx val="0"/>
          <c:order val="2"/>
          <c:tx>
            <c:strRef>
              <c:f>'[9]pelagic data'!$B$2</c:f>
              <c:strCache>
                <c:ptCount val="1"/>
                <c:pt idx="0">
                  <c:v>サンマ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'[9]pelagic data'!$B$3:$B$105</c:f>
              <c:numCache>
                <c:ptCount val="103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8</c:v>
                </c:pt>
                <c:pt idx="12">
                  <c:v>59</c:v>
                </c:pt>
                <c:pt idx="13">
                  <c:v>34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8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4</c:v>
                </c:pt>
                <c:pt idx="38">
                  <c:v>5</c:v>
                </c:pt>
                <c:pt idx="39">
                  <c:v>7</c:v>
                </c:pt>
                <c:pt idx="40">
                  <c:v>12</c:v>
                </c:pt>
                <c:pt idx="41">
                  <c:v>13</c:v>
                </c:pt>
                <c:pt idx="42">
                  <c:v>16</c:v>
                </c:pt>
                <c:pt idx="43">
                  <c:v>15</c:v>
                </c:pt>
                <c:pt idx="44">
                  <c:v>3</c:v>
                </c:pt>
                <c:pt idx="45">
                  <c:v>2</c:v>
                </c:pt>
                <c:pt idx="46">
                  <c:v>11</c:v>
                </c:pt>
                <c:pt idx="47">
                  <c:v>23</c:v>
                </c:pt>
                <c:pt idx="48">
                  <c:v>65</c:v>
                </c:pt>
                <c:pt idx="49">
                  <c:v>64</c:v>
                </c:pt>
                <c:pt idx="50">
                  <c:v>125</c:v>
                </c:pt>
                <c:pt idx="51">
                  <c:v>132</c:v>
                </c:pt>
                <c:pt idx="52">
                  <c:v>222</c:v>
                </c:pt>
                <c:pt idx="53">
                  <c:v>253</c:v>
                </c:pt>
                <c:pt idx="54">
                  <c:v>292</c:v>
                </c:pt>
                <c:pt idx="55">
                  <c:v>495</c:v>
                </c:pt>
                <c:pt idx="56">
                  <c:v>326</c:v>
                </c:pt>
                <c:pt idx="57">
                  <c:v>418</c:v>
                </c:pt>
                <c:pt idx="58">
                  <c:v>572</c:v>
                </c:pt>
                <c:pt idx="59">
                  <c:v>520</c:v>
                </c:pt>
                <c:pt idx="60">
                  <c:v>282</c:v>
                </c:pt>
                <c:pt idx="61">
                  <c:v>473</c:v>
                </c:pt>
                <c:pt idx="62">
                  <c:v>421</c:v>
                </c:pt>
                <c:pt idx="63">
                  <c:v>384</c:v>
                </c:pt>
                <c:pt idx="64">
                  <c:v>211</c:v>
                </c:pt>
                <c:pt idx="65">
                  <c:v>231</c:v>
                </c:pt>
                <c:pt idx="66">
                  <c:v>238</c:v>
                </c:pt>
                <c:pt idx="67">
                  <c:v>221</c:v>
                </c:pt>
                <c:pt idx="68">
                  <c:v>140</c:v>
                </c:pt>
                <c:pt idx="69">
                  <c:v>68</c:v>
                </c:pt>
                <c:pt idx="70">
                  <c:v>96</c:v>
                </c:pt>
                <c:pt idx="71">
                  <c:v>201</c:v>
                </c:pt>
                <c:pt idx="72">
                  <c:v>210</c:v>
                </c:pt>
                <c:pt idx="73">
                  <c:v>447</c:v>
                </c:pt>
                <c:pt idx="74">
                  <c:v>148</c:v>
                </c:pt>
                <c:pt idx="75">
                  <c:v>232</c:v>
                </c:pt>
                <c:pt idx="76">
                  <c:v>107</c:v>
                </c:pt>
                <c:pt idx="77">
                  <c:v>270</c:v>
                </c:pt>
                <c:pt idx="78">
                  <c:v>361</c:v>
                </c:pt>
                <c:pt idx="79">
                  <c:v>276</c:v>
                </c:pt>
                <c:pt idx="80">
                  <c:v>186</c:v>
                </c:pt>
                <c:pt idx="81">
                  <c:v>159</c:v>
                </c:pt>
                <c:pt idx="82">
                  <c:v>208</c:v>
                </c:pt>
                <c:pt idx="83">
                  <c:v>239</c:v>
                </c:pt>
                <c:pt idx="84">
                  <c:v>210</c:v>
                </c:pt>
                <c:pt idx="85">
                  <c:v>244</c:v>
                </c:pt>
                <c:pt idx="86">
                  <c:v>217</c:v>
                </c:pt>
                <c:pt idx="87">
                  <c:v>197</c:v>
                </c:pt>
                <c:pt idx="88">
                  <c:v>292</c:v>
                </c:pt>
                <c:pt idx="89">
                  <c:v>247</c:v>
                </c:pt>
                <c:pt idx="90">
                  <c:v>308</c:v>
                </c:pt>
                <c:pt idx="91">
                  <c:v>304</c:v>
                </c:pt>
                <c:pt idx="92">
                  <c:v>266</c:v>
                </c:pt>
                <c:pt idx="93">
                  <c:v>277</c:v>
                </c:pt>
                <c:pt idx="94">
                  <c:v>262</c:v>
                </c:pt>
                <c:pt idx="95">
                  <c:v>274</c:v>
                </c:pt>
                <c:pt idx="96">
                  <c:v>229</c:v>
                </c:pt>
                <c:pt idx="97">
                  <c:v>291</c:v>
                </c:pt>
                <c:pt idx="98">
                  <c:v>145</c:v>
                </c:pt>
                <c:pt idx="99">
                  <c:v>141</c:v>
                </c:pt>
                <c:pt idx="100">
                  <c:v>220</c:v>
                </c:pt>
                <c:pt idx="101">
                  <c:v>141</c:v>
                </c:pt>
                <c:pt idx="102">
                  <c:v>216</c:v>
                </c:pt>
              </c:numCache>
            </c:numRef>
          </c:val>
        </c:ser>
        <c:ser>
          <c:idx val="1"/>
          <c:order val="3"/>
          <c:tx>
            <c:strRef>
              <c:f>'[9]pelagic data'!$G$2</c:f>
              <c:strCache>
                <c:ptCount val="1"/>
                <c:pt idx="0">
                  <c:v>アジ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'[9]pelagic data'!$G$3:$G$105</c:f>
              <c:numCache>
                <c:ptCount val="103"/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14</c:v>
                </c:pt>
                <c:pt idx="22">
                  <c:v>18</c:v>
                </c:pt>
                <c:pt idx="23">
                  <c:v>15</c:v>
                </c:pt>
                <c:pt idx="24">
                  <c:v>20</c:v>
                </c:pt>
                <c:pt idx="25">
                  <c:v>17</c:v>
                </c:pt>
                <c:pt idx="26">
                  <c:v>21</c:v>
                </c:pt>
                <c:pt idx="27">
                  <c:v>20</c:v>
                </c:pt>
                <c:pt idx="28">
                  <c:v>19</c:v>
                </c:pt>
                <c:pt idx="29">
                  <c:v>20</c:v>
                </c:pt>
                <c:pt idx="30">
                  <c:v>20</c:v>
                </c:pt>
                <c:pt idx="31">
                  <c:v>23</c:v>
                </c:pt>
                <c:pt idx="32">
                  <c:v>23</c:v>
                </c:pt>
                <c:pt idx="33">
                  <c:v>28</c:v>
                </c:pt>
                <c:pt idx="34">
                  <c:v>25</c:v>
                </c:pt>
                <c:pt idx="35">
                  <c:v>26</c:v>
                </c:pt>
                <c:pt idx="36">
                  <c:v>31</c:v>
                </c:pt>
                <c:pt idx="37">
                  <c:v>29</c:v>
                </c:pt>
                <c:pt idx="38">
                  <c:v>28</c:v>
                </c:pt>
                <c:pt idx="39">
                  <c:v>33</c:v>
                </c:pt>
                <c:pt idx="40">
                  <c:v>47</c:v>
                </c:pt>
                <c:pt idx="41">
                  <c:v>88</c:v>
                </c:pt>
                <c:pt idx="42">
                  <c:v>53</c:v>
                </c:pt>
                <c:pt idx="43">
                  <c:v>50</c:v>
                </c:pt>
                <c:pt idx="44">
                  <c:v>35</c:v>
                </c:pt>
                <c:pt idx="45">
                  <c:v>78</c:v>
                </c:pt>
                <c:pt idx="46">
                  <c:v>21</c:v>
                </c:pt>
                <c:pt idx="47">
                  <c:v>27</c:v>
                </c:pt>
                <c:pt idx="48">
                  <c:v>28</c:v>
                </c:pt>
                <c:pt idx="49">
                  <c:v>49</c:v>
                </c:pt>
                <c:pt idx="50">
                  <c:v>72</c:v>
                </c:pt>
                <c:pt idx="51">
                  <c:v>87</c:v>
                </c:pt>
                <c:pt idx="52">
                  <c:v>188</c:v>
                </c:pt>
                <c:pt idx="53">
                  <c:v>240</c:v>
                </c:pt>
                <c:pt idx="54">
                  <c:v>250</c:v>
                </c:pt>
                <c:pt idx="55">
                  <c:v>238</c:v>
                </c:pt>
                <c:pt idx="56">
                  <c:v>246</c:v>
                </c:pt>
                <c:pt idx="57">
                  <c:v>314</c:v>
                </c:pt>
                <c:pt idx="58">
                  <c:v>322</c:v>
                </c:pt>
                <c:pt idx="59">
                  <c:v>431</c:v>
                </c:pt>
                <c:pt idx="60">
                  <c:v>595</c:v>
                </c:pt>
                <c:pt idx="61">
                  <c:v>541</c:v>
                </c:pt>
                <c:pt idx="62">
                  <c:v>518</c:v>
                </c:pt>
                <c:pt idx="63">
                  <c:v>463</c:v>
                </c:pt>
                <c:pt idx="64">
                  <c:v>519</c:v>
                </c:pt>
                <c:pt idx="65">
                  <c:v>563</c:v>
                </c:pt>
                <c:pt idx="66">
                  <c:v>515</c:v>
                </c:pt>
                <c:pt idx="67">
                  <c:v>425</c:v>
                </c:pt>
                <c:pt idx="68">
                  <c:v>357</c:v>
                </c:pt>
                <c:pt idx="69">
                  <c:v>344</c:v>
                </c:pt>
                <c:pt idx="70">
                  <c:v>251</c:v>
                </c:pt>
                <c:pt idx="71">
                  <c:v>288</c:v>
                </c:pt>
                <c:pt idx="72">
                  <c:v>196</c:v>
                </c:pt>
                <c:pt idx="73">
                  <c:v>190</c:v>
                </c:pt>
                <c:pt idx="74">
                  <c:v>208</c:v>
                </c:pt>
                <c:pt idx="75">
                  <c:v>263</c:v>
                </c:pt>
                <c:pt idx="76">
                  <c:v>209</c:v>
                </c:pt>
                <c:pt idx="77">
                  <c:v>207</c:v>
                </c:pt>
                <c:pt idx="78">
                  <c:v>153</c:v>
                </c:pt>
                <c:pt idx="79">
                  <c:v>183</c:v>
                </c:pt>
                <c:pt idx="80">
                  <c:v>147</c:v>
                </c:pt>
                <c:pt idx="81">
                  <c:v>123</c:v>
                </c:pt>
                <c:pt idx="82">
                  <c:v>173</c:v>
                </c:pt>
                <c:pt idx="83">
                  <c:v>174</c:v>
                </c:pt>
                <c:pt idx="84">
                  <c:v>234</c:v>
                </c:pt>
                <c:pt idx="85">
                  <c:v>225</c:v>
                </c:pt>
                <c:pt idx="86">
                  <c:v>181</c:v>
                </c:pt>
                <c:pt idx="87">
                  <c:v>253</c:v>
                </c:pt>
                <c:pt idx="88">
                  <c:v>290</c:v>
                </c:pt>
                <c:pt idx="89">
                  <c:v>280</c:v>
                </c:pt>
                <c:pt idx="90">
                  <c:v>331</c:v>
                </c:pt>
                <c:pt idx="91">
                  <c:v>315</c:v>
                </c:pt>
                <c:pt idx="92">
                  <c:v>286</c:v>
                </c:pt>
                <c:pt idx="93">
                  <c:v>362</c:v>
                </c:pt>
                <c:pt idx="94">
                  <c:v>374</c:v>
                </c:pt>
                <c:pt idx="95">
                  <c:v>385</c:v>
                </c:pt>
                <c:pt idx="96">
                  <c:v>388</c:v>
                </c:pt>
                <c:pt idx="97">
                  <c:v>373</c:v>
                </c:pt>
                <c:pt idx="98">
                  <c:v>370</c:v>
                </c:pt>
                <c:pt idx="99">
                  <c:v>258</c:v>
                </c:pt>
                <c:pt idx="100">
                  <c:v>279</c:v>
                </c:pt>
                <c:pt idx="101">
                  <c:v>258</c:v>
                </c:pt>
                <c:pt idx="102">
                  <c:v>281</c:v>
                </c:pt>
              </c:numCache>
            </c:numRef>
          </c:val>
        </c:ser>
        <c:ser>
          <c:idx val="4"/>
          <c:order val="4"/>
          <c:tx>
            <c:strRef>
              <c:f>'[9]pelagic data'!$E$2</c:f>
              <c:strCache>
                <c:ptCount val="1"/>
                <c:pt idx="0">
                  <c:v>カタクチ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'[9]pelagic data'!$E$3:$E$105</c:f>
              <c:numCache>
                <c:ptCount val="103"/>
                <c:pt idx="5">
                  <c:v>32</c:v>
                </c:pt>
                <c:pt idx="6">
                  <c:v>26</c:v>
                </c:pt>
                <c:pt idx="7">
                  <c:v>35</c:v>
                </c:pt>
                <c:pt idx="8">
                  <c:v>46</c:v>
                </c:pt>
                <c:pt idx="9">
                  <c:v>47</c:v>
                </c:pt>
                <c:pt idx="10">
                  <c:v>54</c:v>
                </c:pt>
                <c:pt idx="11">
                  <c:v>60</c:v>
                </c:pt>
                <c:pt idx="12">
                  <c:v>104</c:v>
                </c:pt>
                <c:pt idx="13">
                  <c:v>98</c:v>
                </c:pt>
                <c:pt idx="14">
                  <c:v>107</c:v>
                </c:pt>
                <c:pt idx="15">
                  <c:v>95</c:v>
                </c:pt>
                <c:pt idx="16">
                  <c:v>121</c:v>
                </c:pt>
                <c:pt idx="17">
                  <c:v>83</c:v>
                </c:pt>
                <c:pt idx="18">
                  <c:v>80</c:v>
                </c:pt>
                <c:pt idx="19">
                  <c:v>112</c:v>
                </c:pt>
                <c:pt idx="20">
                  <c:v>107</c:v>
                </c:pt>
                <c:pt idx="21">
                  <c:v>88</c:v>
                </c:pt>
                <c:pt idx="22">
                  <c:v>80</c:v>
                </c:pt>
                <c:pt idx="23">
                  <c:v>89</c:v>
                </c:pt>
                <c:pt idx="24">
                  <c:v>84</c:v>
                </c:pt>
                <c:pt idx="25">
                  <c:v>80</c:v>
                </c:pt>
                <c:pt idx="26">
                  <c:v>95</c:v>
                </c:pt>
                <c:pt idx="27">
                  <c:v>90</c:v>
                </c:pt>
                <c:pt idx="28">
                  <c:v>100</c:v>
                </c:pt>
                <c:pt idx="29">
                  <c:v>90</c:v>
                </c:pt>
                <c:pt idx="30">
                  <c:v>100</c:v>
                </c:pt>
                <c:pt idx="31">
                  <c:v>80</c:v>
                </c:pt>
                <c:pt idx="32">
                  <c:v>60</c:v>
                </c:pt>
                <c:pt idx="33">
                  <c:v>40</c:v>
                </c:pt>
                <c:pt idx="34">
                  <c:v>80</c:v>
                </c:pt>
                <c:pt idx="35">
                  <c:v>70</c:v>
                </c:pt>
                <c:pt idx="36">
                  <c:v>40</c:v>
                </c:pt>
                <c:pt idx="37">
                  <c:v>60</c:v>
                </c:pt>
                <c:pt idx="38">
                  <c:v>95</c:v>
                </c:pt>
                <c:pt idx="39">
                  <c:v>90</c:v>
                </c:pt>
                <c:pt idx="40">
                  <c:v>115</c:v>
                </c:pt>
                <c:pt idx="41">
                  <c:v>110</c:v>
                </c:pt>
                <c:pt idx="42">
                  <c:v>175</c:v>
                </c:pt>
                <c:pt idx="43">
                  <c:v>125</c:v>
                </c:pt>
                <c:pt idx="44">
                  <c:v>120</c:v>
                </c:pt>
                <c:pt idx="45">
                  <c:v>100</c:v>
                </c:pt>
                <c:pt idx="46">
                  <c:v>120</c:v>
                </c:pt>
                <c:pt idx="47">
                  <c:v>110</c:v>
                </c:pt>
                <c:pt idx="48">
                  <c:v>130</c:v>
                </c:pt>
                <c:pt idx="49">
                  <c:v>95</c:v>
                </c:pt>
                <c:pt idx="50">
                  <c:v>140</c:v>
                </c:pt>
                <c:pt idx="51">
                  <c:v>277</c:v>
                </c:pt>
                <c:pt idx="52">
                  <c:v>286</c:v>
                </c:pt>
                <c:pt idx="53">
                  <c:v>263</c:v>
                </c:pt>
                <c:pt idx="54">
                  <c:v>326</c:v>
                </c:pt>
                <c:pt idx="55">
                  <c:v>415</c:v>
                </c:pt>
                <c:pt idx="56">
                  <c:v>376</c:v>
                </c:pt>
                <c:pt idx="57">
                  <c:v>451</c:v>
                </c:pt>
                <c:pt idx="58">
                  <c:v>438</c:v>
                </c:pt>
                <c:pt idx="59">
                  <c:v>385</c:v>
                </c:pt>
                <c:pt idx="60">
                  <c:v>370</c:v>
                </c:pt>
                <c:pt idx="61">
                  <c:v>391</c:v>
                </c:pt>
                <c:pt idx="62">
                  <c:v>369</c:v>
                </c:pt>
                <c:pt idx="63">
                  <c:v>338</c:v>
                </c:pt>
                <c:pt idx="64">
                  <c:v>334</c:v>
                </c:pt>
                <c:pt idx="65">
                  <c:v>440</c:v>
                </c:pt>
                <c:pt idx="66">
                  <c:v>442</c:v>
                </c:pt>
                <c:pt idx="67">
                  <c:v>402</c:v>
                </c:pt>
                <c:pt idx="68">
                  <c:v>399</c:v>
                </c:pt>
                <c:pt idx="69">
                  <c:v>409</c:v>
                </c:pt>
                <c:pt idx="70">
                  <c:v>397</c:v>
                </c:pt>
                <c:pt idx="71">
                  <c:v>382</c:v>
                </c:pt>
                <c:pt idx="72">
                  <c:v>404</c:v>
                </c:pt>
                <c:pt idx="73">
                  <c:v>402</c:v>
                </c:pt>
                <c:pt idx="74">
                  <c:v>336</c:v>
                </c:pt>
                <c:pt idx="75">
                  <c:v>295</c:v>
                </c:pt>
                <c:pt idx="76">
                  <c:v>284</c:v>
                </c:pt>
                <c:pt idx="77">
                  <c:v>282</c:v>
                </c:pt>
                <c:pt idx="78">
                  <c:v>194</c:v>
                </c:pt>
                <c:pt idx="79">
                  <c:v>191</c:v>
                </c:pt>
                <c:pt idx="80">
                  <c:v>208</c:v>
                </c:pt>
                <c:pt idx="81">
                  <c:v>160</c:v>
                </c:pt>
                <c:pt idx="82">
                  <c:v>199</c:v>
                </c:pt>
                <c:pt idx="83">
                  <c:v>206</c:v>
                </c:pt>
                <c:pt idx="84">
                  <c:v>223</c:v>
                </c:pt>
                <c:pt idx="85">
                  <c:v>206</c:v>
                </c:pt>
                <c:pt idx="86">
                  <c:v>221</c:v>
                </c:pt>
                <c:pt idx="87">
                  <c:v>139</c:v>
                </c:pt>
                <c:pt idx="88">
                  <c:v>177</c:v>
                </c:pt>
                <c:pt idx="89">
                  <c:v>182</c:v>
                </c:pt>
                <c:pt idx="90">
                  <c:v>311</c:v>
                </c:pt>
                <c:pt idx="91">
                  <c:v>329</c:v>
                </c:pt>
                <c:pt idx="92">
                  <c:v>301</c:v>
                </c:pt>
                <c:pt idx="93">
                  <c:v>195</c:v>
                </c:pt>
                <c:pt idx="94">
                  <c:v>188</c:v>
                </c:pt>
                <c:pt idx="95">
                  <c:v>252</c:v>
                </c:pt>
                <c:pt idx="96">
                  <c:v>346</c:v>
                </c:pt>
                <c:pt idx="97">
                  <c:v>233</c:v>
                </c:pt>
                <c:pt idx="98">
                  <c:v>471</c:v>
                </c:pt>
                <c:pt idx="99">
                  <c:v>484</c:v>
                </c:pt>
                <c:pt idx="100">
                  <c:v>374</c:v>
                </c:pt>
                <c:pt idx="101">
                  <c:v>484</c:v>
                </c:pt>
                <c:pt idx="102">
                  <c:v>381</c:v>
                </c:pt>
              </c:numCache>
            </c:numRef>
          </c:val>
        </c:ser>
        <c:axId val="8832968"/>
        <c:axId val="54829481"/>
      </c:areaChart>
      <c:lineChart>
        <c:grouping val="standard"/>
        <c:varyColors val="0"/>
        <c:ser>
          <c:idx val="3"/>
          <c:order val="0"/>
          <c:tx>
            <c:strRef>
              <c:f>'[9]pelagic data'!$D$2</c:f>
              <c:strCache>
                <c:ptCount val="1"/>
                <c:pt idx="0">
                  <c:v>マイワシ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'[9]pelagic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'[9]pelagic data'!$D$3:$D$105</c:f>
              <c:numCache>
                <c:ptCount val="103"/>
                <c:pt idx="5">
                  <c:v>119</c:v>
                </c:pt>
                <c:pt idx="6">
                  <c:v>113</c:v>
                </c:pt>
                <c:pt idx="7">
                  <c:v>124</c:v>
                </c:pt>
                <c:pt idx="8">
                  <c:v>112</c:v>
                </c:pt>
                <c:pt idx="9">
                  <c:v>122</c:v>
                </c:pt>
                <c:pt idx="10">
                  <c:v>132</c:v>
                </c:pt>
                <c:pt idx="11">
                  <c:v>128</c:v>
                </c:pt>
                <c:pt idx="12">
                  <c:v>145</c:v>
                </c:pt>
                <c:pt idx="13">
                  <c:v>172</c:v>
                </c:pt>
                <c:pt idx="14">
                  <c:v>210</c:v>
                </c:pt>
                <c:pt idx="15">
                  <c:v>231</c:v>
                </c:pt>
                <c:pt idx="16">
                  <c:v>235</c:v>
                </c:pt>
                <c:pt idx="17">
                  <c:v>362</c:v>
                </c:pt>
                <c:pt idx="18">
                  <c:v>252</c:v>
                </c:pt>
                <c:pt idx="19">
                  <c:v>259</c:v>
                </c:pt>
                <c:pt idx="20">
                  <c:v>327</c:v>
                </c:pt>
                <c:pt idx="21">
                  <c:v>271</c:v>
                </c:pt>
                <c:pt idx="22">
                  <c:v>261</c:v>
                </c:pt>
                <c:pt idx="23">
                  <c:v>353</c:v>
                </c:pt>
                <c:pt idx="24">
                  <c:v>365</c:v>
                </c:pt>
                <c:pt idx="25">
                  <c:v>424</c:v>
                </c:pt>
                <c:pt idx="26">
                  <c:v>420</c:v>
                </c:pt>
                <c:pt idx="27">
                  <c:v>490</c:v>
                </c:pt>
                <c:pt idx="28">
                  <c:v>430</c:v>
                </c:pt>
                <c:pt idx="29">
                  <c:v>520</c:v>
                </c:pt>
                <c:pt idx="30">
                  <c:v>570</c:v>
                </c:pt>
                <c:pt idx="31">
                  <c:v>680</c:v>
                </c:pt>
                <c:pt idx="32">
                  <c:v>690</c:v>
                </c:pt>
                <c:pt idx="33">
                  <c:v>950</c:v>
                </c:pt>
                <c:pt idx="34">
                  <c:v>1090</c:v>
                </c:pt>
                <c:pt idx="35">
                  <c:v>1480</c:v>
                </c:pt>
                <c:pt idx="36">
                  <c:v>1390</c:v>
                </c:pt>
                <c:pt idx="37">
                  <c:v>1310</c:v>
                </c:pt>
                <c:pt idx="38">
                  <c:v>1590</c:v>
                </c:pt>
                <c:pt idx="39">
                  <c:v>1150</c:v>
                </c:pt>
                <c:pt idx="40">
                  <c:v>990</c:v>
                </c:pt>
                <c:pt idx="41">
                  <c:v>1000</c:v>
                </c:pt>
                <c:pt idx="42">
                  <c:v>750</c:v>
                </c:pt>
                <c:pt idx="43">
                  <c:v>870</c:v>
                </c:pt>
                <c:pt idx="44">
                  <c:v>690</c:v>
                </c:pt>
                <c:pt idx="45">
                  <c:v>460</c:v>
                </c:pt>
                <c:pt idx="46">
                  <c:v>250</c:v>
                </c:pt>
                <c:pt idx="47">
                  <c:v>160</c:v>
                </c:pt>
                <c:pt idx="48">
                  <c:v>240</c:v>
                </c:pt>
                <c:pt idx="49">
                  <c:v>240</c:v>
                </c:pt>
                <c:pt idx="50">
                  <c:v>250</c:v>
                </c:pt>
                <c:pt idx="51">
                  <c:v>368</c:v>
                </c:pt>
                <c:pt idx="52">
                  <c:v>258</c:v>
                </c:pt>
                <c:pt idx="53">
                  <c:v>343</c:v>
                </c:pt>
                <c:pt idx="54">
                  <c:v>245</c:v>
                </c:pt>
                <c:pt idx="55">
                  <c:v>213</c:v>
                </c:pt>
                <c:pt idx="56">
                  <c:v>206</c:v>
                </c:pt>
                <c:pt idx="57">
                  <c:v>212</c:v>
                </c:pt>
                <c:pt idx="58">
                  <c:v>136</c:v>
                </c:pt>
                <c:pt idx="59">
                  <c:v>119</c:v>
                </c:pt>
                <c:pt idx="60">
                  <c:v>77</c:v>
                </c:pt>
                <c:pt idx="61">
                  <c:v>126</c:v>
                </c:pt>
                <c:pt idx="62">
                  <c:v>107</c:v>
                </c:pt>
                <c:pt idx="63">
                  <c:v>56</c:v>
                </c:pt>
                <c:pt idx="64">
                  <c:v>15</c:v>
                </c:pt>
                <c:pt idx="65">
                  <c:v>10</c:v>
                </c:pt>
                <c:pt idx="66">
                  <c:v>13</c:v>
                </c:pt>
                <c:pt idx="67">
                  <c:v>16</c:v>
                </c:pt>
                <c:pt idx="68">
                  <c:v>23</c:v>
                </c:pt>
                <c:pt idx="69">
                  <c:v>24</c:v>
                </c:pt>
                <c:pt idx="70">
                  <c:v>19</c:v>
                </c:pt>
                <c:pt idx="71">
                  <c:v>61</c:v>
                </c:pt>
                <c:pt idx="72">
                  <c:v>66</c:v>
                </c:pt>
                <c:pt idx="73">
                  <c:v>296</c:v>
                </c:pt>
                <c:pt idx="74">
                  <c:v>333</c:v>
                </c:pt>
                <c:pt idx="75">
                  <c:v>530</c:v>
                </c:pt>
                <c:pt idx="76">
                  <c:v>1088</c:v>
                </c:pt>
                <c:pt idx="77">
                  <c:v>1442</c:v>
                </c:pt>
                <c:pt idx="78">
                  <c:v>1639</c:v>
                </c:pt>
                <c:pt idx="79">
                  <c:v>1818</c:v>
                </c:pt>
                <c:pt idx="80">
                  <c:v>2196</c:v>
                </c:pt>
                <c:pt idx="81">
                  <c:v>3089</c:v>
                </c:pt>
                <c:pt idx="82">
                  <c:v>3291</c:v>
                </c:pt>
                <c:pt idx="83">
                  <c:v>3744</c:v>
                </c:pt>
                <c:pt idx="84">
                  <c:v>4180</c:v>
                </c:pt>
                <c:pt idx="85">
                  <c:v>3866</c:v>
                </c:pt>
                <c:pt idx="86">
                  <c:v>4209</c:v>
                </c:pt>
                <c:pt idx="87">
                  <c:v>4360</c:v>
                </c:pt>
                <c:pt idx="88">
                  <c:v>4488</c:v>
                </c:pt>
                <c:pt idx="89">
                  <c:v>4099</c:v>
                </c:pt>
                <c:pt idx="90">
                  <c:v>3678</c:v>
                </c:pt>
                <c:pt idx="91">
                  <c:v>3010</c:v>
                </c:pt>
                <c:pt idx="92">
                  <c:v>2224</c:v>
                </c:pt>
                <c:pt idx="93">
                  <c:v>1714</c:v>
                </c:pt>
                <c:pt idx="94">
                  <c:v>1189</c:v>
                </c:pt>
                <c:pt idx="95">
                  <c:v>661</c:v>
                </c:pt>
                <c:pt idx="96">
                  <c:v>319</c:v>
                </c:pt>
                <c:pt idx="97">
                  <c:v>284</c:v>
                </c:pt>
                <c:pt idx="98">
                  <c:v>167</c:v>
                </c:pt>
                <c:pt idx="99">
                  <c:v>351</c:v>
                </c:pt>
                <c:pt idx="100">
                  <c:v>158</c:v>
                </c:pt>
                <c:pt idx="101">
                  <c:v>351</c:v>
                </c:pt>
                <c:pt idx="102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'[9]pelagic data'!$C$2</c:f>
              <c:strCache>
                <c:ptCount val="1"/>
                <c:pt idx="0">
                  <c:v>サバ類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'[9]pelagic data'!$A$3:$A$105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'[9]pelagic data'!$C$3:$C$105</c:f>
              <c:numCache>
                <c:ptCount val="103"/>
                <c:pt idx="1">
                  <c:v>24</c:v>
                </c:pt>
                <c:pt idx="2">
                  <c:v>22</c:v>
                </c:pt>
                <c:pt idx="3">
                  <c:v>25</c:v>
                </c:pt>
                <c:pt idx="4">
                  <c:v>24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>
                  <c:v>25</c:v>
                </c:pt>
                <c:pt idx="10">
                  <c:v>28</c:v>
                </c:pt>
                <c:pt idx="11">
                  <c:v>30</c:v>
                </c:pt>
                <c:pt idx="12">
                  <c:v>34</c:v>
                </c:pt>
                <c:pt idx="13">
                  <c:v>33</c:v>
                </c:pt>
                <c:pt idx="14">
                  <c:v>37</c:v>
                </c:pt>
                <c:pt idx="15">
                  <c:v>40</c:v>
                </c:pt>
                <c:pt idx="16">
                  <c:v>44</c:v>
                </c:pt>
                <c:pt idx="17">
                  <c:v>44</c:v>
                </c:pt>
                <c:pt idx="18">
                  <c:v>59</c:v>
                </c:pt>
                <c:pt idx="19">
                  <c:v>53</c:v>
                </c:pt>
                <c:pt idx="20">
                  <c:v>48</c:v>
                </c:pt>
                <c:pt idx="21">
                  <c:v>48</c:v>
                </c:pt>
                <c:pt idx="22">
                  <c:v>50</c:v>
                </c:pt>
                <c:pt idx="23">
                  <c:v>60</c:v>
                </c:pt>
                <c:pt idx="24">
                  <c:v>63</c:v>
                </c:pt>
                <c:pt idx="25">
                  <c:v>65</c:v>
                </c:pt>
                <c:pt idx="26">
                  <c:v>54</c:v>
                </c:pt>
                <c:pt idx="27">
                  <c:v>61</c:v>
                </c:pt>
                <c:pt idx="28">
                  <c:v>54</c:v>
                </c:pt>
                <c:pt idx="29">
                  <c:v>54</c:v>
                </c:pt>
                <c:pt idx="30">
                  <c:v>49</c:v>
                </c:pt>
                <c:pt idx="31">
                  <c:v>55</c:v>
                </c:pt>
                <c:pt idx="32">
                  <c:v>52</c:v>
                </c:pt>
                <c:pt idx="33">
                  <c:v>68</c:v>
                </c:pt>
                <c:pt idx="34">
                  <c:v>67</c:v>
                </c:pt>
                <c:pt idx="35">
                  <c:v>72</c:v>
                </c:pt>
                <c:pt idx="36">
                  <c:v>85</c:v>
                </c:pt>
                <c:pt idx="37">
                  <c:v>98</c:v>
                </c:pt>
                <c:pt idx="38">
                  <c:v>104</c:v>
                </c:pt>
                <c:pt idx="39">
                  <c:v>129</c:v>
                </c:pt>
                <c:pt idx="40">
                  <c:v>79</c:v>
                </c:pt>
                <c:pt idx="41">
                  <c:v>143</c:v>
                </c:pt>
                <c:pt idx="42">
                  <c:v>105</c:v>
                </c:pt>
                <c:pt idx="43">
                  <c:v>132</c:v>
                </c:pt>
                <c:pt idx="44">
                  <c:v>72</c:v>
                </c:pt>
                <c:pt idx="45">
                  <c:v>84</c:v>
                </c:pt>
                <c:pt idx="46">
                  <c:v>62</c:v>
                </c:pt>
                <c:pt idx="47">
                  <c:v>62</c:v>
                </c:pt>
                <c:pt idx="48">
                  <c:v>99</c:v>
                </c:pt>
                <c:pt idx="49">
                  <c:v>139</c:v>
                </c:pt>
                <c:pt idx="50">
                  <c:v>188</c:v>
                </c:pt>
                <c:pt idx="51">
                  <c:v>156</c:v>
                </c:pt>
                <c:pt idx="52">
                  <c:v>220</c:v>
                </c:pt>
                <c:pt idx="53">
                  <c:v>235</c:v>
                </c:pt>
                <c:pt idx="54">
                  <c:v>297</c:v>
                </c:pt>
                <c:pt idx="55">
                  <c:v>245</c:v>
                </c:pt>
                <c:pt idx="56">
                  <c:v>267</c:v>
                </c:pt>
                <c:pt idx="57">
                  <c:v>275</c:v>
                </c:pt>
                <c:pt idx="58">
                  <c:v>268</c:v>
                </c:pt>
                <c:pt idx="59">
                  <c:v>295</c:v>
                </c:pt>
                <c:pt idx="60">
                  <c:v>374</c:v>
                </c:pt>
                <c:pt idx="61">
                  <c:v>339</c:v>
                </c:pt>
                <c:pt idx="62">
                  <c:v>408</c:v>
                </c:pt>
                <c:pt idx="63">
                  <c:v>463</c:v>
                </c:pt>
                <c:pt idx="64">
                  <c:v>495</c:v>
                </c:pt>
                <c:pt idx="65">
                  <c:v>669</c:v>
                </c:pt>
                <c:pt idx="66">
                  <c:v>625</c:v>
                </c:pt>
                <c:pt idx="67">
                  <c:v>687</c:v>
                </c:pt>
                <c:pt idx="68">
                  <c:v>1016</c:v>
                </c:pt>
                <c:pt idx="69">
                  <c:v>994</c:v>
                </c:pt>
                <c:pt idx="70">
                  <c:v>1342</c:v>
                </c:pt>
                <c:pt idx="71">
                  <c:v>1262</c:v>
                </c:pt>
                <c:pt idx="72">
                  <c:v>1165</c:v>
                </c:pt>
                <c:pt idx="73">
                  <c:v>1115</c:v>
                </c:pt>
                <c:pt idx="74">
                  <c:v>1266</c:v>
                </c:pt>
                <c:pt idx="75">
                  <c:v>1274</c:v>
                </c:pt>
                <c:pt idx="76">
                  <c:v>1022</c:v>
                </c:pt>
                <c:pt idx="77">
                  <c:v>1434</c:v>
                </c:pt>
                <c:pt idx="78">
                  <c:v>1625</c:v>
                </c:pt>
                <c:pt idx="79">
                  <c:v>1415</c:v>
                </c:pt>
                <c:pt idx="80">
                  <c:v>1300</c:v>
                </c:pt>
                <c:pt idx="81">
                  <c:v>908</c:v>
                </c:pt>
                <c:pt idx="82">
                  <c:v>718</c:v>
                </c:pt>
                <c:pt idx="83">
                  <c:v>804</c:v>
                </c:pt>
                <c:pt idx="84">
                  <c:v>815</c:v>
                </c:pt>
                <c:pt idx="85">
                  <c:v>772</c:v>
                </c:pt>
                <c:pt idx="86">
                  <c:v>943</c:v>
                </c:pt>
                <c:pt idx="87">
                  <c:v>701</c:v>
                </c:pt>
                <c:pt idx="88">
                  <c:v>649</c:v>
                </c:pt>
                <c:pt idx="89">
                  <c:v>527</c:v>
                </c:pt>
                <c:pt idx="90">
                  <c:v>273</c:v>
                </c:pt>
                <c:pt idx="91">
                  <c:v>255</c:v>
                </c:pt>
                <c:pt idx="92">
                  <c:v>269</c:v>
                </c:pt>
                <c:pt idx="93">
                  <c:v>665</c:v>
                </c:pt>
                <c:pt idx="94">
                  <c:v>633</c:v>
                </c:pt>
                <c:pt idx="95">
                  <c:v>470</c:v>
                </c:pt>
                <c:pt idx="96">
                  <c:v>760</c:v>
                </c:pt>
                <c:pt idx="97">
                  <c:v>849</c:v>
                </c:pt>
                <c:pt idx="98">
                  <c:v>511</c:v>
                </c:pt>
                <c:pt idx="99">
                  <c:v>382</c:v>
                </c:pt>
                <c:pt idx="100">
                  <c:v>333</c:v>
                </c:pt>
                <c:pt idx="101">
                  <c:v>381</c:v>
                </c:pt>
                <c:pt idx="102">
                  <c:v>346</c:v>
                </c:pt>
              </c:numCache>
            </c:numRef>
          </c:val>
          <c:smooth val="0"/>
        </c:ser>
        <c:axId val="8832968"/>
        <c:axId val="54829481"/>
      </c:lineChart>
      <c:catAx>
        <c:axId val="883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29481"/>
        <c:crosses val="autoZero"/>
        <c:auto val="1"/>
        <c:lblOffset val="100"/>
        <c:tickLblSkip val="20"/>
        <c:tickMarkSkip val="10"/>
        <c:noMultiLvlLbl val="0"/>
      </c:catAx>
      <c:valAx>
        <c:axId val="548294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solidFill>
                      <a:srgbClr val="000000"/>
                    </a:solidFill>
                  </a:rPr>
                  <a:t>全国漁獲量（千トン）</a:t>
                </a:r>
              </a:p>
            </c:rich>
          </c:tx>
          <c:layout>
            <c:manualLayout>
              <c:xMode val="factor"/>
              <c:yMode val="factor"/>
              <c:x val="-0.0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32968"/>
        <c:crossesAt val="1"/>
        <c:crossBetween val="midCat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0945"/>
          <c:w val="0.248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2325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</xdr:row>
      <xdr:rowOff>19050</xdr:rowOff>
    </xdr:from>
    <xdr:to>
      <xdr:col>7</xdr:col>
      <xdr:colOff>247650</xdr:colOff>
      <xdr:row>19</xdr:row>
      <xdr:rowOff>47625</xdr:rowOff>
    </xdr:to>
    <xdr:graphicFrame>
      <xdr:nvGraphicFramePr>
        <xdr:cNvPr id="1" name="グラフ 2"/>
        <xdr:cNvGraphicFramePr/>
      </xdr:nvGraphicFramePr>
      <xdr:xfrm>
        <a:off x="1571625" y="828675"/>
        <a:ext cx="34766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</xdr:row>
      <xdr:rowOff>57150</xdr:rowOff>
    </xdr:from>
    <xdr:to>
      <xdr:col>9</xdr:col>
      <xdr:colOff>504825</xdr:colOff>
      <xdr:row>27</xdr:row>
      <xdr:rowOff>85725</xdr:rowOff>
    </xdr:to>
    <xdr:graphicFrame>
      <xdr:nvGraphicFramePr>
        <xdr:cNvPr id="1" name="グラフ 1"/>
        <xdr:cNvGraphicFramePr/>
      </xdr:nvGraphicFramePr>
      <xdr:xfrm>
        <a:off x="1419225" y="1352550"/>
        <a:ext cx="4886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0.10725</cdr:y>
    </cdr:from>
    <cdr:to>
      <cdr:x>0.9615</cdr:x>
      <cdr:y>0.1735</cdr:y>
    </cdr:to>
    <cdr:sp textlink="'[12]d2-5'!$E$63">
      <cdr:nvSpPr>
        <cdr:cNvPr id="1" name="Text Box 1"/>
        <cdr:cNvSpPr txBox="1">
          <a:spLocks noChangeArrowheads="1"/>
        </cdr:cNvSpPr>
      </cdr:nvSpPr>
      <cdr:spPr>
        <a:xfrm>
          <a:off x="4762500" y="371475"/>
          <a:ext cx="3238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485466c0-99e1-41cb-b3a5-ece89bb0ab50}" type="TxLink">
            <a:rPr lang="en-US" cap="none" sz="1200" b="1" i="0" u="none" baseline="0">
              <a:solidFill>
                <a:srgbClr val="000000"/>
              </a:solidFill>
            </a:rPr>
            <a:t>9.7</a:t>
          </a:fld>
        </a:p>
      </cdr:txBody>
    </cdr:sp>
  </cdr:relSizeAnchor>
  <cdr:relSizeAnchor xmlns:cdr="http://schemas.openxmlformats.org/drawingml/2006/chartDrawing">
    <cdr:from>
      <cdr:x>0.89975</cdr:x>
      <cdr:y>0.2635</cdr:y>
    </cdr:from>
    <cdr:to>
      <cdr:x>0.9615</cdr:x>
      <cdr:y>0.33</cdr:y>
    </cdr:to>
    <cdr:sp textlink="'[12]d2-5'!$D$63">
      <cdr:nvSpPr>
        <cdr:cNvPr id="2" name="Text Box 2"/>
        <cdr:cNvSpPr txBox="1">
          <a:spLocks noChangeArrowheads="1"/>
        </cdr:cNvSpPr>
      </cdr:nvSpPr>
      <cdr:spPr>
        <a:xfrm>
          <a:off x="4762500" y="923925"/>
          <a:ext cx="3238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e8f4c110-2f5f-49dd-9b19-363551464154}" type="TxLink">
            <a:rPr lang="en-US" cap="none" sz="1200" b="1" i="0" u="none" baseline="0">
              <a:solidFill>
                <a:srgbClr val="000000"/>
              </a:solidFill>
            </a:rPr>
            <a:t>8.7</a:t>
          </a:fld>
        </a:p>
      </cdr:txBody>
    </cdr:sp>
  </cdr:relSizeAnchor>
  <cdr:relSizeAnchor xmlns:cdr="http://schemas.openxmlformats.org/drawingml/2006/chartDrawing">
    <cdr:from>
      <cdr:x>0.88875</cdr:x>
      <cdr:y>0.411</cdr:y>
    </cdr:from>
    <cdr:to>
      <cdr:x>0.968</cdr:x>
      <cdr:y>0.4775</cdr:y>
    </cdr:to>
    <cdr:sp textlink="'[12]d2-5'!$C$63">
      <cdr:nvSpPr>
        <cdr:cNvPr id="3" name="Text Box 3"/>
        <cdr:cNvSpPr txBox="1">
          <a:spLocks noChangeArrowheads="1"/>
        </cdr:cNvSpPr>
      </cdr:nvSpPr>
      <cdr:spPr>
        <a:xfrm>
          <a:off x="4705350" y="1447800"/>
          <a:ext cx="41910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5d0bdbcb-e0a3-4e15-9606-656520fb39b2}" type="TxLink">
            <a:rPr lang="en-US" cap="none" sz="1200" b="1" i="0" u="none" baseline="0">
              <a:solidFill>
                <a:srgbClr val="000000"/>
              </a:solidFill>
            </a:rPr>
            <a:t>10.1</a:t>
          </a:fld>
        </a:p>
      </cdr:txBody>
    </cdr:sp>
  </cdr:relSizeAnchor>
  <cdr:relSizeAnchor xmlns:cdr="http://schemas.openxmlformats.org/drawingml/2006/chartDrawing">
    <cdr:from>
      <cdr:x>0.89975</cdr:x>
      <cdr:y>0.57125</cdr:y>
    </cdr:from>
    <cdr:to>
      <cdr:x>0.96125</cdr:x>
      <cdr:y>0.638</cdr:y>
    </cdr:to>
    <cdr:sp textlink="'[12]d2-5'!$B$63">
      <cdr:nvSpPr>
        <cdr:cNvPr id="4" name="Text Box 4"/>
        <cdr:cNvSpPr txBox="1">
          <a:spLocks noChangeArrowheads="1"/>
        </cdr:cNvSpPr>
      </cdr:nvSpPr>
      <cdr:spPr>
        <a:xfrm>
          <a:off x="4762500" y="2009775"/>
          <a:ext cx="3238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86b62420-bbdb-43c8-8376-e1d2a5948614}" type="TxLink">
            <a:rPr lang="en-US" cap="none" sz="1200" b="1" i="0" u="none" baseline="0">
              <a:solidFill>
                <a:srgbClr val="000000"/>
              </a:solidFill>
            </a:rPr>
            <a:t>8.9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0.19375</cdr:y>
    </cdr:from>
    <cdr:to>
      <cdr:x>1</cdr:x>
      <cdr:y>0.322</cdr:y>
    </cdr:to>
    <cdr:sp textlink="'[12]d2-5'!$M$44">
      <cdr:nvSpPr>
        <cdr:cNvPr id="1" name="Text Box 1"/>
        <cdr:cNvSpPr txBox="1">
          <a:spLocks noChangeArrowheads="1"/>
        </cdr:cNvSpPr>
      </cdr:nvSpPr>
      <cdr:spPr>
        <a:xfrm>
          <a:off x="4000500" y="542925"/>
          <a:ext cx="47625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70c38aac-a9c1-4ec6-b1f4-59b712d89776}" type="TxLink"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150</a:t>
          </a:fld>
        </a:p>
      </cdr:txBody>
    </cdr:sp>
  </cdr:relSizeAnchor>
  <cdr:relSizeAnchor xmlns:cdr="http://schemas.openxmlformats.org/drawingml/2006/chartDrawing">
    <cdr:from>
      <cdr:x>0.9055</cdr:x>
      <cdr:y>0.27925</cdr:y>
    </cdr:from>
    <cdr:to>
      <cdr:x>1</cdr:x>
      <cdr:y>0.40825</cdr:y>
    </cdr:to>
    <cdr:sp textlink="'[12]d2-5'!$K$44">
      <cdr:nvSpPr>
        <cdr:cNvPr id="2" name="Text Box 2"/>
        <cdr:cNvSpPr txBox="1">
          <a:spLocks noChangeArrowheads="1"/>
        </cdr:cNvSpPr>
      </cdr:nvSpPr>
      <cdr:spPr>
        <a:xfrm>
          <a:off x="4000500" y="790575"/>
          <a:ext cx="476250" cy="3714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ed08cab3-7ff7-4efa-8c61-5e5bd9f1eacc}" type="TxLink"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111</a:t>
          </a:fld>
        </a:p>
      </cdr:txBody>
    </cdr:sp>
  </cdr:relSizeAnchor>
  <cdr:relSizeAnchor xmlns:cdr="http://schemas.openxmlformats.org/drawingml/2006/chartDrawing">
    <cdr:from>
      <cdr:x>0.9285</cdr:x>
      <cdr:y>0.3905</cdr:y>
    </cdr:from>
    <cdr:to>
      <cdr:x>1</cdr:x>
      <cdr:y>0.51875</cdr:y>
    </cdr:to>
    <cdr:sp textlink="'[12]d2-5'!$I$44">
      <cdr:nvSpPr>
        <cdr:cNvPr id="3" name="Text Box 3"/>
        <cdr:cNvSpPr txBox="1">
          <a:spLocks noChangeArrowheads="1"/>
        </cdr:cNvSpPr>
      </cdr:nvSpPr>
      <cdr:spPr>
        <a:xfrm>
          <a:off x="4095750" y="1104900"/>
          <a:ext cx="3429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fe46f6b1-8014-4549-bb7b-82780b82ef7c}" type="TxLink"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fld>
        </a:p>
      </cdr:txBody>
    </cdr:sp>
  </cdr:relSizeAnchor>
  <cdr:relSizeAnchor xmlns:cdr="http://schemas.openxmlformats.org/drawingml/2006/chartDrawing">
    <cdr:from>
      <cdr:x>0.919</cdr:x>
      <cdr:y>0.511</cdr:y>
    </cdr:from>
    <cdr:to>
      <cdr:x>0.99675</cdr:x>
      <cdr:y>0.64</cdr:y>
    </cdr:to>
    <cdr:sp textlink="'[12]d2-5'!$D$44">
      <cdr:nvSpPr>
        <cdr:cNvPr id="4" name="Text Box 4"/>
        <cdr:cNvSpPr txBox="1">
          <a:spLocks noChangeArrowheads="1"/>
        </cdr:cNvSpPr>
      </cdr:nvSpPr>
      <cdr:spPr>
        <a:xfrm>
          <a:off x="4057650" y="1447800"/>
          <a:ext cx="342900" cy="3714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fld id="{e29683b8-3bc7-47ab-b4cd-c4572f0e9944}" type="TxLink"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114300</xdr:rowOff>
    </xdr:from>
    <xdr:to>
      <xdr:col>17</xdr:col>
      <xdr:colOff>123825</xdr:colOff>
      <xdr:row>20</xdr:row>
      <xdr:rowOff>28575</xdr:rowOff>
    </xdr:to>
    <xdr:graphicFrame>
      <xdr:nvGraphicFramePr>
        <xdr:cNvPr id="1" name="グラフ 1"/>
        <xdr:cNvGraphicFramePr/>
      </xdr:nvGraphicFramePr>
      <xdr:xfrm>
        <a:off x="2743200" y="304800"/>
        <a:ext cx="52959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46</xdr:row>
      <xdr:rowOff>28575</xdr:rowOff>
    </xdr:from>
    <xdr:to>
      <xdr:col>15</xdr:col>
      <xdr:colOff>238125</xdr:colOff>
      <xdr:row>61</xdr:row>
      <xdr:rowOff>19050</xdr:rowOff>
    </xdr:to>
    <xdr:graphicFrame>
      <xdr:nvGraphicFramePr>
        <xdr:cNvPr id="2" name="グラフ 2"/>
        <xdr:cNvGraphicFramePr/>
      </xdr:nvGraphicFramePr>
      <xdr:xfrm>
        <a:off x="2628900" y="8791575"/>
        <a:ext cx="44196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123825</xdr:rowOff>
    </xdr:from>
    <xdr:to>
      <xdr:col>13</xdr:col>
      <xdr:colOff>266700</xdr:colOff>
      <xdr:row>25</xdr:row>
      <xdr:rowOff>133350</xdr:rowOff>
    </xdr:to>
    <xdr:graphicFrame>
      <xdr:nvGraphicFramePr>
        <xdr:cNvPr id="1" name="グラフ 3"/>
        <xdr:cNvGraphicFramePr/>
      </xdr:nvGraphicFramePr>
      <xdr:xfrm>
        <a:off x="2676525" y="1838325"/>
        <a:ext cx="35718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0</xdr:row>
      <xdr:rowOff>0</xdr:rowOff>
    </xdr:from>
    <xdr:to>
      <xdr:col>19</xdr:col>
      <xdr:colOff>76200</xdr:colOff>
      <xdr:row>20</xdr:row>
      <xdr:rowOff>28575</xdr:rowOff>
    </xdr:to>
    <xdr:graphicFrame>
      <xdr:nvGraphicFramePr>
        <xdr:cNvPr id="2" name="グラフ 4"/>
        <xdr:cNvGraphicFramePr/>
      </xdr:nvGraphicFramePr>
      <xdr:xfrm>
        <a:off x="3790950" y="0"/>
        <a:ext cx="4914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7\08&#20849;&#31435;&#12522;&#12473;&#12463;\Research\&#12456;&#12478;&#12471;&#12459;\dee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7\08&#20849;&#31435;&#12522;&#12473;&#12463;\Research\&#12456;&#12478;&#12471;&#12459;\kekk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2-5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7\08&#20849;&#31435;&#12522;&#12473;&#12463;\Documents%20and%20Settings\hiroyuki\My%20Documents\hiroyuki\kako\m2000\&#29872;&#22659;&#29983;&#24907;\&#29872;&#22659;&#22259;&#208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7\08&#20849;&#31435;&#12522;&#12473;&#12463;\Documents%20and%20Settings\Hiroyuki\My%20Documents\HomePage\2004\&#20849;&#31435;&#652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ork\VPA\Wada\SA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8&#24180;&#35413;&#20385;\&#25105;&#12364;&#22269;\98&#24180;\&#35413;&#20385;&#34920;\&#28417;&#28023;&#27841;\98\no-1\&#28417;&#28023;&#27841;\97\&#28417;&#28023;&#27841;\97\no-1\&#28417;&#28023;&#27841;\96\NO-2\TAI96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35895;&#27941;&#26126;&#24422;\&#12469;&#12496;\Saba00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ork\TAC\RPS-e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7\08&#20849;&#31435;&#12522;&#12473;&#12463;\08&#20849;&#31435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2-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elagic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作表用"/>
      <sheetName val="fig1"/>
      <sheetName val="fig2-2"/>
      <sheetName val="fig3"/>
      <sheetName val="fig4"/>
      <sheetName val="図3"/>
      <sheetName val="表1"/>
      <sheetName val="Table2"/>
      <sheetName val="Table3"/>
      <sheetName val="図６"/>
      <sheetName val="表２"/>
      <sheetName val="図7"/>
      <sheetName val="図9"/>
      <sheetName val="図10"/>
      <sheetName val="表7"/>
      <sheetName val="Table5"/>
      <sheetName val="d3ｰ5"/>
      <sheetName val="図11"/>
      <sheetName val="fig12"/>
      <sheetName val="fig16"/>
      <sheetName val="fig13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海老沢"/>
      <sheetName val="半年ＣからのＦチューニング"/>
      <sheetName val="チューニング図"/>
      <sheetName val="０歳魚のチューニング"/>
      <sheetName val="図－１"/>
      <sheetName val="冷水－再生産"/>
      <sheetName val="ゆえに94"/>
      <sheetName val="S26-ｺﾎｰﾄ"/>
      <sheetName val="解析97-98.8"/>
      <sheetName val="ｼｭﾐﾚｰﾄ α"/>
      <sheetName val="ｼｭﾐﾚｰﾄ α 期中"/>
      <sheetName val="ｼｭﾐﾚｰﾄ β"/>
      <sheetName val="ｼｭﾐﾚｰﾄ β期中"/>
      <sheetName val="解析97-1昔です"/>
      <sheetName val="表-1"/>
      <sheetName val="表－２"/>
      <sheetName val="表-3"/>
      <sheetName val="表４－１"/>
      <sheetName val="表-4 (2)"/>
      <sheetName val="表-5"/>
    </sheetNames>
    <sheetDataSet>
      <sheetData sheetId="13">
        <row r="63">
          <cell r="B63">
            <v>26116.049957876876</v>
          </cell>
          <cell r="C63">
            <v>28895.94082221898</v>
          </cell>
          <cell r="D63">
            <v>49642.28569478349</v>
          </cell>
          <cell r="E63">
            <v>64635.401345753904</v>
          </cell>
          <cell r="F63">
            <v>41302.857034662724</v>
          </cell>
          <cell r="G63">
            <v>206709.58518380413</v>
          </cell>
          <cell r="H63">
            <v>154928.03998688766</v>
          </cell>
          <cell r="I63">
            <v>129260.64798461064</v>
          </cell>
          <cell r="J63">
            <v>148435.76560598754</v>
          </cell>
          <cell r="K63">
            <v>171783.17210152416</v>
          </cell>
          <cell r="L63">
            <v>221549.4501665695</v>
          </cell>
          <cell r="M63">
            <v>351936.9254466352</v>
          </cell>
          <cell r="N63">
            <v>297804.548308166</v>
          </cell>
          <cell r="O63">
            <v>22789.49232560693</v>
          </cell>
          <cell r="P63">
            <v>9403.29433634851</v>
          </cell>
          <cell r="Q63">
            <v>2735.4682549149206</v>
          </cell>
          <cell r="R63">
            <v>2229.4344803429194</v>
          </cell>
          <cell r="S63">
            <v>15958.625075021408</v>
          </cell>
          <cell r="T63">
            <v>3721.7816837408973</v>
          </cell>
          <cell r="U63">
            <v>2571.7383245692085</v>
          </cell>
        </row>
        <row r="64">
          <cell r="B64">
            <v>5980.75766768424</v>
          </cell>
          <cell r="C64">
            <v>12495.479601195835</v>
          </cell>
          <cell r="D64">
            <v>15695.88349313203</v>
          </cell>
          <cell r="E64">
            <v>27638.43926654664</v>
          </cell>
          <cell r="F64">
            <v>40113.705730539776</v>
          </cell>
          <cell r="G64">
            <v>26602.1335118033</v>
          </cell>
          <cell r="H64">
            <v>110460.28301851993</v>
          </cell>
          <cell r="I64">
            <v>95049.19656988053</v>
          </cell>
          <cell r="J64">
            <v>82163.45263453881</v>
          </cell>
          <cell r="K64">
            <v>85824.2094656794</v>
          </cell>
          <cell r="L64">
            <v>102271.06908532517</v>
          </cell>
          <cell r="M64">
            <v>126709.5126033711</v>
          </cell>
          <cell r="N64">
            <v>227902.37057117413</v>
          </cell>
          <cell r="O64">
            <v>185476.69111836507</v>
          </cell>
          <cell r="P64">
            <v>14226.640719383713</v>
          </cell>
          <cell r="Q64">
            <v>3534.2692855180644</v>
          </cell>
          <cell r="R64">
            <v>1195.8479499158516</v>
          </cell>
          <cell r="S64">
            <v>707.6343697889668</v>
          </cell>
          <cell r="T64">
            <v>1931.236121747906</v>
          </cell>
          <cell r="U64">
            <v>1102.12385859415</v>
          </cell>
        </row>
        <row r="65">
          <cell r="B65">
            <v>413.11030524163056</v>
          </cell>
          <cell r="C65">
            <v>2368.285325961827</v>
          </cell>
          <cell r="D65">
            <v>4577.059767229148</v>
          </cell>
          <cell r="E65">
            <v>7460.031059927719</v>
          </cell>
          <cell r="F65">
            <v>14927.459490973957</v>
          </cell>
          <cell r="G65">
            <v>24294.463315451383</v>
          </cell>
          <cell r="H65">
            <v>16330.39115913319</v>
          </cell>
          <cell r="I65">
            <v>53898.0530878472</v>
          </cell>
          <cell r="J65">
            <v>48376.09862296301</v>
          </cell>
          <cell r="K65">
            <v>46231.06102692968</v>
          </cell>
          <cell r="L65">
            <v>48419.67095050786</v>
          </cell>
          <cell r="M65">
            <v>58767.24031509503</v>
          </cell>
          <cell r="N65">
            <v>70451.76056874255</v>
          </cell>
          <cell r="O65">
            <v>139749.70855896088</v>
          </cell>
          <cell r="P65">
            <v>118772.83723861333</v>
          </cell>
          <cell r="Q65">
            <v>7415.889811477818</v>
          </cell>
          <cell r="R65">
            <v>1586.3849502282642</v>
          </cell>
          <cell r="S65">
            <v>564.1689344466037</v>
          </cell>
          <cell r="T65">
            <v>281.9397763600151</v>
          </cell>
          <cell r="U65">
            <v>154.873077751195</v>
          </cell>
        </row>
        <row r="66">
          <cell r="B66">
            <v>96.21262421434264</v>
          </cell>
          <cell r="C66">
            <v>97.61408390328876</v>
          </cell>
          <cell r="D66">
            <v>397.89334450195315</v>
          </cell>
          <cell r="E66">
            <v>1431.4521384740287</v>
          </cell>
          <cell r="F66">
            <v>2900.563981873024</v>
          </cell>
          <cell r="G66">
            <v>6394.753981357826</v>
          </cell>
          <cell r="H66">
            <v>13491.556438522448</v>
          </cell>
          <cell r="I66">
            <v>9184.67997294634</v>
          </cell>
          <cell r="J66">
            <v>16322.211048614528</v>
          </cell>
          <cell r="K66">
            <v>17999.79532522899</v>
          </cell>
          <cell r="L66">
            <v>20612.194660584533</v>
          </cell>
          <cell r="M66">
            <v>22095.63838037308</v>
          </cell>
          <cell r="N66">
            <v>26481.475257362203</v>
          </cell>
          <cell r="O66">
            <v>38232.288795922796</v>
          </cell>
          <cell r="P66">
            <v>83236.5765114594</v>
          </cell>
          <cell r="Q66">
            <v>73368.89807958578</v>
          </cell>
          <cell r="R66">
            <v>4177.669500092475</v>
          </cell>
          <cell r="S66">
            <v>796.4794073638333</v>
          </cell>
          <cell r="T66">
            <v>166.9412118160056</v>
          </cell>
          <cell r="U66">
            <v>31.79357927795066</v>
          </cell>
        </row>
        <row r="67">
          <cell r="B67">
            <v>1.1054207473826188</v>
          </cell>
          <cell r="C67">
            <v>1.4509827055632132</v>
          </cell>
          <cell r="D67">
            <v>26.95233182111413</v>
          </cell>
          <cell r="E67">
            <v>26.00904359889705</v>
          </cell>
          <cell r="F67">
            <v>390.51318997052795</v>
          </cell>
          <cell r="G67">
            <v>650.7115919952315</v>
          </cell>
          <cell r="H67">
            <v>2875.858695617003</v>
          </cell>
          <cell r="I67">
            <v>5976.695331932673</v>
          </cell>
          <cell r="J67">
            <v>5293.732888543812</v>
          </cell>
          <cell r="K67">
            <v>3898.383323533911</v>
          </cell>
          <cell r="L67">
            <v>5735.197448240626</v>
          </cell>
          <cell r="M67">
            <v>6123.973117857866</v>
          </cell>
          <cell r="N67">
            <v>7535.089133714494</v>
          </cell>
          <cell r="O67">
            <v>10673.9550840006</v>
          </cell>
          <cell r="P67">
            <v>18143.033041091912</v>
          </cell>
          <cell r="Q67">
            <v>46068.624452444055</v>
          </cell>
          <cell r="R67">
            <v>43603.44924832485</v>
          </cell>
          <cell r="S67">
            <v>2558.850039465669</v>
          </cell>
          <cell r="T67">
            <v>420.9112690858019</v>
          </cell>
          <cell r="U67">
            <v>49.68050355582365</v>
          </cell>
        </row>
        <row r="73">
          <cell r="B73">
            <v>0.337183119245448</v>
          </cell>
          <cell r="C73">
            <v>0.2103026491902333</v>
          </cell>
          <cell r="D73">
            <v>0.1856354738719362</v>
          </cell>
          <cell r="E73">
            <v>0.0770442044274089</v>
          </cell>
          <cell r="F73">
            <v>0.039940255387189344</v>
          </cell>
          <cell r="G73">
            <v>0.2266588114039415</v>
          </cell>
          <cell r="H73">
            <v>0.08856613478059763</v>
          </cell>
          <cell r="I73">
            <v>0.053120304814999394</v>
          </cell>
          <cell r="J73">
            <v>0.14785118152361512</v>
          </cell>
          <cell r="K73">
            <v>0.11860622591691684</v>
          </cell>
          <cell r="L73">
            <v>0.15874865163344268</v>
          </cell>
          <cell r="M73">
            <v>0.03453463246803139</v>
          </cell>
          <cell r="N73">
            <v>0.07350817335882846</v>
          </cell>
          <cell r="O73">
            <v>0.07118325290306726</v>
          </cell>
          <cell r="P73">
            <v>0.5785535196924672</v>
          </cell>
          <cell r="Q73">
            <v>0.4274471143287834</v>
          </cell>
          <cell r="R73">
            <v>0.7475757025867115</v>
          </cell>
          <cell r="S73">
            <v>1.7118391646409326</v>
          </cell>
          <cell r="T73">
            <v>0.8169634020851042</v>
          </cell>
          <cell r="U73">
            <v>1.2528089724967524</v>
          </cell>
        </row>
        <row r="74">
          <cell r="B74">
            <v>0.5263810580727198</v>
          </cell>
          <cell r="C74">
            <v>0.6043101272463531</v>
          </cell>
          <cell r="D74">
            <v>0.34383890234851955</v>
          </cell>
          <cell r="E74">
            <v>0.2160050951098373</v>
          </cell>
          <cell r="F74">
            <v>0.10146958742291337</v>
          </cell>
          <cell r="G74">
            <v>0.08796355967957284</v>
          </cell>
          <cell r="H74">
            <v>0.3175616702074019</v>
          </cell>
          <cell r="I74">
            <v>0.27538875454408435</v>
          </cell>
          <cell r="J74">
            <v>0.17505869925557016</v>
          </cell>
          <cell r="K74">
            <v>0.17239497254672223</v>
          </cell>
          <cell r="L74">
            <v>0.15404226617334846</v>
          </cell>
          <cell r="M74">
            <v>0.18696893588886998</v>
          </cell>
          <cell r="N74">
            <v>0.08906431141441118</v>
          </cell>
          <cell r="O74">
            <v>0.045716481790698635</v>
          </cell>
          <cell r="P74">
            <v>0.25149134397719525</v>
          </cell>
          <cell r="Q74">
            <v>0.4010487580661553</v>
          </cell>
          <cell r="R74">
            <v>0.35125705844241467</v>
          </cell>
          <cell r="S74">
            <v>0.5202340443236007</v>
          </cell>
          <cell r="T74">
            <v>2.1233096262125617</v>
          </cell>
          <cell r="U74">
            <v>1.6046057845212187</v>
          </cell>
        </row>
        <row r="75">
          <cell r="B75">
            <v>1.042692854913991</v>
          </cell>
          <cell r="C75">
            <v>1.383737490394363</v>
          </cell>
          <cell r="D75">
            <v>0.7623674092832952</v>
          </cell>
          <cell r="E75">
            <v>0.5446543831439238</v>
          </cell>
          <cell r="F75">
            <v>0.4477244718943823</v>
          </cell>
          <cell r="G75">
            <v>0.18818443651341474</v>
          </cell>
          <cell r="H75">
            <v>0.1754909843997269</v>
          </cell>
          <cell r="I75">
            <v>0.7945675351641599</v>
          </cell>
          <cell r="J75">
            <v>0.588645474633367</v>
          </cell>
          <cell r="K75">
            <v>0.40776901432140583</v>
          </cell>
          <cell r="L75">
            <v>0.3845259250599252</v>
          </cell>
          <cell r="M75">
            <v>0.39713912049445266</v>
          </cell>
          <cell r="N75">
            <v>0.2112478133401028</v>
          </cell>
          <cell r="O75">
            <v>0.11816615383342244</v>
          </cell>
          <cell r="P75">
            <v>0.0817126240781919</v>
          </cell>
          <cell r="Q75">
            <v>0.17387141474549656</v>
          </cell>
          <cell r="R75">
            <v>0.28901181530608433</v>
          </cell>
          <cell r="S75">
            <v>0.8177120104212682</v>
          </cell>
          <cell r="T75">
            <v>1.7824291292228462</v>
          </cell>
          <cell r="U75">
            <v>1.3221643100136904</v>
          </cell>
        </row>
        <row r="76">
          <cell r="B76">
            <v>3.7943195230480113</v>
          </cell>
          <cell r="C76">
            <v>0.8869519677096944</v>
          </cell>
          <cell r="D76">
            <v>2.32773968246423</v>
          </cell>
          <cell r="E76">
            <v>0.8989829436092845</v>
          </cell>
          <cell r="F76">
            <v>1.094593952578335</v>
          </cell>
          <cell r="G76">
            <v>0.3991266574322603</v>
          </cell>
          <cell r="H76">
            <v>0.41419624563758917</v>
          </cell>
          <cell r="I76">
            <v>0.15101322867799225</v>
          </cell>
          <cell r="J76">
            <v>1.0319648865131774</v>
          </cell>
          <cell r="K76">
            <v>0.7437382083839271</v>
          </cell>
          <cell r="L76">
            <v>0.8136717863149758</v>
          </cell>
          <cell r="M76">
            <v>0.6758095693914281</v>
          </cell>
          <cell r="N76">
            <v>0.5086387717320355</v>
          </cell>
          <cell r="O76">
            <v>0.34539378248767444</v>
          </cell>
          <cell r="P76">
            <v>0.19155475202381786</v>
          </cell>
          <cell r="Q76">
            <v>0.12036385550901979</v>
          </cell>
          <cell r="R76">
            <v>0.09019560095700133</v>
          </cell>
          <cell r="S76">
            <v>0.23777922590744793</v>
          </cell>
          <cell r="T76">
            <v>0.812029151826889</v>
          </cell>
          <cell r="U76">
            <v>0.9536457621107727</v>
          </cell>
        </row>
        <row r="97">
          <cell r="B97">
            <v>557.2592313317944</v>
          </cell>
          <cell r="C97">
            <v>1310.0002373441644</v>
          </cell>
          <cell r="D97">
            <v>1849.5546114337685</v>
          </cell>
          <cell r="E97">
            <v>3194.361387977678</v>
          </cell>
          <cell r="F97">
            <v>7445.543031503575</v>
          </cell>
          <cell r="G97">
            <v>5445.429682082942</v>
          </cell>
          <cell r="H97">
            <v>3293.866686655533</v>
          </cell>
          <cell r="I97">
            <v>3771.9483516616733</v>
          </cell>
          <cell r="J97">
            <v>4330.190900716092</v>
          </cell>
          <cell r="K97">
            <v>3825.4755085320276</v>
          </cell>
          <cell r="L97">
            <v>5967.160478037114</v>
          </cell>
          <cell r="M97">
            <v>4719.082925494694</v>
          </cell>
          <cell r="N97">
            <v>8457.034663379996</v>
          </cell>
          <cell r="O97">
            <v>15381.749340526963</v>
          </cell>
          <cell r="P97">
            <v>19050.07908179919</v>
          </cell>
          <cell r="Q97">
            <v>13695.72891851918</v>
          </cell>
          <cell r="R97">
            <v>5912.086008455841</v>
          </cell>
          <cell r="S97">
            <v>577.6140204488072</v>
          </cell>
          <cell r="T97">
            <v>297.8157361692115</v>
          </cell>
          <cell r="U97">
            <v>123.18179691128913</v>
          </cell>
        </row>
        <row r="99">
          <cell r="B99">
            <v>45695.830624708266</v>
          </cell>
          <cell r="C99">
            <v>78221.34984940996</v>
          </cell>
          <cell r="D99">
            <v>99582.0141993955</v>
          </cell>
          <cell r="E99">
            <v>64837.4612807247</v>
          </cell>
          <cell r="F99">
            <v>323176.6444425241</v>
          </cell>
          <cell r="G99">
            <v>238282.8965724119</v>
          </cell>
          <cell r="H99">
            <v>197519.52807685887</v>
          </cell>
          <cell r="I99">
            <v>226747.13612850878</v>
          </cell>
          <cell r="J99">
            <v>271479.285924825</v>
          </cell>
          <cell r="K99">
            <v>355048.48011325375</v>
          </cell>
          <cell r="L99">
            <v>529630.4429859724</v>
          </cell>
          <cell r="M99">
            <v>464672.0491028159</v>
          </cell>
          <cell r="N99">
            <v>36630.05044188177</v>
          </cell>
          <cell r="O99">
            <v>20717.689636598236</v>
          </cell>
          <cell r="P99">
            <v>5649.120243773403</v>
          </cell>
          <cell r="Q99">
            <v>3677.6894138987273</v>
          </cell>
          <cell r="R99">
            <v>27902.834475425258</v>
          </cell>
          <cell r="S99">
            <v>8660.715854551214</v>
          </cell>
          <cell r="T99">
            <v>6666.57293912004</v>
          </cell>
          <cell r="U99">
            <v>2658.9286721446474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M109">
            <v>1000</v>
          </cell>
          <cell r="N109">
            <v>70732.31970730731</v>
          </cell>
          <cell r="O109">
            <v>91152.09466729529</v>
          </cell>
          <cell r="P109">
            <v>21608.542159125067</v>
          </cell>
        </row>
        <row r="110">
          <cell r="M110">
            <v>2000</v>
          </cell>
          <cell r="N110">
            <v>83269.44243015043</v>
          </cell>
          <cell r="O110">
            <v>167456.3003686691</v>
          </cell>
          <cell r="P110">
            <v>33672.10545521743</v>
          </cell>
        </row>
        <row r="111">
          <cell r="M111">
            <v>3000</v>
          </cell>
          <cell r="N111">
            <v>73521.55356264747</v>
          </cell>
          <cell r="O111">
            <v>230726.56176070624</v>
          </cell>
          <cell r="P111">
            <v>39352.86369984776</v>
          </cell>
        </row>
        <row r="112">
          <cell r="M112">
            <v>4000</v>
          </cell>
          <cell r="N112">
            <v>57702.04056734408</v>
          </cell>
          <cell r="O112">
            <v>282579.8395546445</v>
          </cell>
          <cell r="P112">
            <v>40881.788529372505</v>
          </cell>
        </row>
        <row r="113">
          <cell r="M113">
            <v>5000</v>
          </cell>
          <cell r="N113">
            <v>42455.987278933724</v>
          </cell>
          <cell r="O113">
            <v>324456.16488100076</v>
          </cell>
          <cell r="P113">
            <v>39815.73248966311</v>
          </cell>
        </row>
        <row r="114">
          <cell r="M114">
            <v>6000</v>
          </cell>
          <cell r="N114">
            <v>29988.72144870268</v>
          </cell>
          <cell r="O114">
            <v>357636.73364452017</v>
          </cell>
          <cell r="P114">
            <v>37226.376493960044</v>
          </cell>
        </row>
        <row r="115">
          <cell r="M115">
            <v>7000</v>
          </cell>
          <cell r="N115">
            <v>20594.084938727225</v>
          </cell>
          <cell r="O115">
            <v>383260.2271094949</v>
          </cell>
          <cell r="P115">
            <v>33838.59825945576</v>
          </cell>
        </row>
        <row r="116">
          <cell r="M116">
            <v>8000</v>
          </cell>
          <cell r="N116">
            <v>13853.905034830024</v>
          </cell>
          <cell r="O116">
            <v>402337.52762012737</v>
          </cell>
          <cell r="P116">
            <v>30131.386815414495</v>
          </cell>
        </row>
        <row r="117">
          <cell r="M117">
            <v>9000</v>
          </cell>
          <cell r="N117">
            <v>9174.079272157622</v>
          </cell>
          <cell r="O117">
            <v>415764.98261362314</v>
          </cell>
          <cell r="P117">
            <v>26411.097755931958</v>
          </cell>
        </row>
        <row r="118">
          <cell r="M118">
            <v>10000</v>
          </cell>
          <cell r="N118">
            <v>6000.089641275517</v>
          </cell>
          <cell r="O118">
            <v>424336.3557813457</v>
          </cell>
          <cell r="P118">
            <v>22864.344374061653</v>
          </cell>
        </row>
        <row r="119">
          <cell r="M119">
            <v>11000</v>
          </cell>
          <cell r="N119">
            <v>3884.974599519247</v>
          </cell>
          <cell r="O119">
            <v>428753.59124478104</v>
          </cell>
          <cell r="P119">
            <v>19595.946597974544</v>
          </cell>
        </row>
        <row r="120">
          <cell r="M120">
            <v>12000</v>
          </cell>
          <cell r="N120">
            <v>2494.678041196213</v>
          </cell>
          <cell r="O120">
            <v>429636.50481912855</v>
          </cell>
          <cell r="P120">
            <v>16655.958020913735</v>
          </cell>
        </row>
        <row r="121">
          <cell r="M121">
            <v>13000</v>
          </cell>
          <cell r="N121">
            <v>1590.795560352086</v>
          </cell>
          <cell r="O121">
            <v>427531.5057296016</v>
          </cell>
          <cell r="P121">
            <v>14058.744339202554</v>
          </cell>
        </row>
        <row r="122">
          <cell r="M122">
            <v>14000</v>
          </cell>
          <cell r="N122">
            <v>1008.4092328689565</v>
          </cell>
          <cell r="O122">
            <v>422919.44242529984</v>
          </cell>
          <cell r="P122">
            <v>11796.30589998531</v>
          </cell>
        </row>
        <row r="123">
          <cell r="M123">
            <v>15000</v>
          </cell>
          <cell r="N123">
            <v>635.9717087748398</v>
          </cell>
          <cell r="O123">
            <v>416222.65731296805</v>
          </cell>
          <cell r="P123">
            <v>9847.456224585487</v>
          </cell>
        </row>
        <row r="124">
          <cell r="M124">
            <v>16000</v>
          </cell>
          <cell r="N124">
            <v>399.30456919019997</v>
          </cell>
          <cell r="O124">
            <v>407811.32722634566</v>
          </cell>
          <cell r="P124">
            <v>8184.037146497459</v>
          </cell>
        </row>
        <row r="125">
          <cell r="M125">
            <v>17000</v>
          </cell>
          <cell r="N125">
            <v>249.73015012610333</v>
          </cell>
          <cell r="O125">
            <v>398009.15918174793</v>
          </cell>
          <cell r="P125">
            <v>6775.03183244656</v>
          </cell>
        </row>
        <row r="126">
          <cell r="M126">
            <v>18000</v>
          </cell>
          <cell r="N126">
            <v>155.64397785027458</v>
          </cell>
          <cell r="O126">
            <v>387098.5043793165</v>
          </cell>
          <cell r="P126">
            <v>5589.201066335018</v>
          </cell>
        </row>
        <row r="127">
          <cell r="M127">
            <v>19000</v>
          </cell>
          <cell r="N127">
            <v>96.70550056805627</v>
          </cell>
          <cell r="O127">
            <v>375324.9474304788</v>
          </cell>
          <cell r="P127">
            <v>4596.694472173589</v>
          </cell>
        </row>
        <row r="128">
          <cell r="M128">
            <v>20000</v>
          </cell>
          <cell r="N128">
            <v>59.919106923506675</v>
          </cell>
          <cell r="O128">
            <v>362901.42236952146</v>
          </cell>
          <cell r="P128">
            <v>3769.960871386273</v>
          </cell>
        </row>
        <row r="141">
          <cell r="B141">
            <v>0</v>
          </cell>
          <cell r="C141">
            <v>0.1</v>
          </cell>
          <cell r="D141">
            <v>0.2</v>
          </cell>
          <cell r="E141">
            <v>0.3</v>
          </cell>
          <cell r="F141">
            <v>0.4</v>
          </cell>
          <cell r="G141">
            <v>0.5</v>
          </cell>
          <cell r="H141">
            <v>0.6</v>
          </cell>
          <cell r="I141">
            <v>0.7</v>
          </cell>
          <cell r="J141">
            <v>0.8</v>
          </cell>
          <cell r="K141">
            <v>0.9</v>
          </cell>
          <cell r="L141">
            <v>1</v>
          </cell>
          <cell r="M141">
            <v>1.1</v>
          </cell>
          <cell r="N141">
            <v>1.2</v>
          </cell>
          <cell r="O141">
            <v>1.3</v>
          </cell>
          <cell r="P141">
            <v>1.4</v>
          </cell>
          <cell r="Q141">
            <v>1.5</v>
          </cell>
          <cell r="R141">
            <v>1.6</v>
          </cell>
          <cell r="S141">
            <v>1.7</v>
          </cell>
          <cell r="T141">
            <v>1.8</v>
          </cell>
        </row>
        <row r="151">
          <cell r="B151">
            <v>100</v>
          </cell>
          <cell r="C151">
            <v>74.09050852827683</v>
          </cell>
          <cell r="D151">
            <v>55.62255325160868</v>
          </cell>
          <cell r="E151">
            <v>42.28631645394388</v>
          </cell>
          <cell r="F151">
            <v>32.53123129272525</v>
          </cell>
          <cell r="G151">
            <v>25.305749664169895</v>
          </cell>
          <cell r="H151">
            <v>19.889070589917786</v>
          </cell>
          <cell r="I151">
            <v>15.781591204150159</v>
          </cell>
          <cell r="J151">
            <v>12.63306099091244</v>
          </cell>
          <cell r="K151">
            <v>10.195088224271302</v>
          </cell>
          <cell r="L151">
            <v>8.289477356151002</v>
          </cell>
          <cell r="M151">
            <v>6.7869300196163165</v>
          </cell>
          <cell r="N151">
            <v>5.592581630598828</v>
          </cell>
          <cell r="O151">
            <v>4.636082854618737</v>
          </cell>
          <cell r="P151">
            <v>3.864728617037611</v>
          </cell>
          <cell r="Q151">
            <v>3.2386489252238486</v>
          </cell>
          <cell r="R151">
            <v>2.7274076106583367</v>
          </cell>
          <cell r="S151">
            <v>2.307571724295223</v>
          </cell>
          <cell r="T151">
            <v>1.9609567002305164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海域月計"/>
      <sheetName val="常磐"/>
      <sheetName val="三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-test"/>
      <sheetName val="まき網"/>
      <sheetName val="Step4fcur"/>
      <sheetName val="Step4flimit"/>
      <sheetName val="Step4ftarM.5"/>
      <sheetName val="Step4ftarM.3"/>
      <sheetName val="Step4ftar"/>
      <sheetName val="Step4f0.1"/>
      <sheetName val="制御param"/>
      <sheetName val="Step3fM0.3"/>
      <sheetName val="Step3fM0.5"/>
      <sheetName val="Step3f"/>
      <sheetName val="Step2fM0.3"/>
      <sheetName val="Step2fM0.5"/>
      <sheetName val="Step2f"/>
      <sheetName val="Step1M0.3"/>
      <sheetName val="Step1M0.5"/>
      <sheetName val="Step1"/>
      <sheetName val="前回からの変更点"/>
    </sheetNames>
    <sheetDataSet>
      <sheetData sheetId="9">
        <row r="28">
          <cell r="B28">
            <v>1591.1096584887778</v>
          </cell>
          <cell r="C28">
            <v>2.400098429487798</v>
          </cell>
        </row>
        <row r="29">
          <cell r="B29">
            <v>1056.4288823416239</v>
          </cell>
          <cell r="C29">
            <v>2.9359175410048786</v>
          </cell>
        </row>
        <row r="30">
          <cell r="B30">
            <v>633.5783313550082</v>
          </cell>
          <cell r="C30">
            <v>3.580979118964808</v>
          </cell>
        </row>
        <row r="31">
          <cell r="B31">
            <v>517.357970624053</v>
          </cell>
          <cell r="C31">
            <v>3.7184179371033186</v>
          </cell>
        </row>
        <row r="32">
          <cell r="B32">
            <v>525.3283658521287</v>
          </cell>
          <cell r="C32">
            <v>3.8579766487001903</v>
          </cell>
        </row>
        <row r="33">
          <cell r="B33">
            <v>500.8045653021818</v>
          </cell>
          <cell r="C33">
            <v>4.0534409968184875</v>
          </cell>
        </row>
        <row r="34">
          <cell r="B34">
            <v>424.58989686265744</v>
          </cell>
          <cell r="C34">
            <v>4.52806607731189</v>
          </cell>
        </row>
        <row r="41">
          <cell r="E41" t="str">
            <v>1979-85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sabaSPR"/>
      <sheetName val="SRR"/>
      <sheetName val="Sardine"/>
      <sheetName val="Example"/>
      <sheetName val="masaba"/>
      <sheetName val="Sukeso"/>
      <sheetName val="Graphs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SY"/>
      <sheetName val="図２"/>
      <sheetName val="図4"/>
      <sheetName val="図3"/>
      <sheetName val="fig4"/>
      <sheetName val="fig6"/>
      <sheetName val="図1"/>
      <sheetName val="qq"/>
      <sheetName val="1990s"/>
      <sheetName val="TAC管理"/>
      <sheetName val="pelagic data"/>
      <sheetName val="表１"/>
    </sheetNames>
    <sheetDataSet>
      <sheetData sheetId="10">
        <row r="2">
          <cell r="B2" t="str">
            <v>サンマ</v>
          </cell>
          <cell r="C2" t="str">
            <v>サバ類</v>
          </cell>
          <cell r="D2" t="str">
            <v>マイワシ</v>
          </cell>
          <cell r="E2" t="str">
            <v>カタクチ</v>
          </cell>
          <cell r="G2" t="str">
            <v>アジ</v>
          </cell>
        </row>
        <row r="3">
          <cell r="A3">
            <v>1900</v>
          </cell>
        </row>
        <row r="4">
          <cell r="A4">
            <v>1901</v>
          </cell>
          <cell r="B4">
            <v>0</v>
          </cell>
          <cell r="C4">
            <v>24</v>
          </cell>
          <cell r="G4">
            <v>10</v>
          </cell>
        </row>
        <row r="5">
          <cell r="A5">
            <v>1902</v>
          </cell>
          <cell r="B5">
            <v>2</v>
          </cell>
          <cell r="C5">
            <v>22</v>
          </cell>
          <cell r="G5">
            <v>12</v>
          </cell>
        </row>
        <row r="6">
          <cell r="A6">
            <v>1903</v>
          </cell>
          <cell r="B6">
            <v>0</v>
          </cell>
          <cell r="C6">
            <v>25</v>
          </cell>
          <cell r="G6">
            <v>10</v>
          </cell>
        </row>
        <row r="7">
          <cell r="A7">
            <v>1904</v>
          </cell>
          <cell r="B7">
            <v>5</v>
          </cell>
          <cell r="C7">
            <v>24</v>
          </cell>
          <cell r="G7">
            <v>10</v>
          </cell>
        </row>
        <row r="8">
          <cell r="A8">
            <v>1905</v>
          </cell>
          <cell r="B8">
            <v>0</v>
          </cell>
          <cell r="C8">
            <v>19</v>
          </cell>
          <cell r="D8">
            <v>119</v>
          </cell>
          <cell r="E8">
            <v>32</v>
          </cell>
          <cell r="G8">
            <v>9</v>
          </cell>
        </row>
        <row r="9">
          <cell r="A9">
            <v>1906</v>
          </cell>
          <cell r="B9">
            <v>3</v>
          </cell>
          <cell r="C9">
            <v>15</v>
          </cell>
          <cell r="D9">
            <v>113</v>
          </cell>
          <cell r="E9">
            <v>26</v>
          </cell>
          <cell r="G9">
            <v>9</v>
          </cell>
        </row>
        <row r="10">
          <cell r="A10">
            <v>1907</v>
          </cell>
          <cell r="B10">
            <v>7</v>
          </cell>
          <cell r="C10">
            <v>17</v>
          </cell>
          <cell r="D10">
            <v>124</v>
          </cell>
          <cell r="E10">
            <v>35</v>
          </cell>
          <cell r="G10">
            <v>11</v>
          </cell>
        </row>
        <row r="11">
          <cell r="A11">
            <v>1908</v>
          </cell>
          <cell r="B11">
            <v>6</v>
          </cell>
          <cell r="C11">
            <v>17</v>
          </cell>
          <cell r="D11">
            <v>112</v>
          </cell>
          <cell r="E11">
            <v>46</v>
          </cell>
          <cell r="G11">
            <v>11</v>
          </cell>
        </row>
        <row r="12">
          <cell r="A12">
            <v>1909</v>
          </cell>
          <cell r="B12">
            <v>14</v>
          </cell>
          <cell r="C12">
            <v>25</v>
          </cell>
          <cell r="D12">
            <v>122</v>
          </cell>
          <cell r="E12">
            <v>47</v>
          </cell>
          <cell r="G12">
            <v>14</v>
          </cell>
        </row>
        <row r="13">
          <cell r="A13">
            <v>1910</v>
          </cell>
          <cell r="B13">
            <v>10</v>
          </cell>
          <cell r="C13">
            <v>28</v>
          </cell>
          <cell r="D13">
            <v>132</v>
          </cell>
          <cell r="E13">
            <v>54</v>
          </cell>
          <cell r="G13">
            <v>13</v>
          </cell>
        </row>
        <row r="14">
          <cell r="A14">
            <v>1911</v>
          </cell>
          <cell r="B14">
            <v>8</v>
          </cell>
          <cell r="C14">
            <v>30</v>
          </cell>
          <cell r="D14">
            <v>128</v>
          </cell>
          <cell r="E14">
            <v>60</v>
          </cell>
          <cell r="G14">
            <v>10</v>
          </cell>
        </row>
        <row r="15">
          <cell r="A15">
            <v>1912</v>
          </cell>
          <cell r="B15">
            <v>59</v>
          </cell>
          <cell r="C15">
            <v>34</v>
          </cell>
          <cell r="D15">
            <v>145</v>
          </cell>
          <cell r="E15">
            <v>104</v>
          </cell>
          <cell r="G15">
            <v>13</v>
          </cell>
        </row>
        <row r="16">
          <cell r="A16">
            <v>1913</v>
          </cell>
          <cell r="B16">
            <v>34</v>
          </cell>
          <cell r="C16">
            <v>33</v>
          </cell>
          <cell r="D16">
            <v>172</v>
          </cell>
          <cell r="E16">
            <v>98</v>
          </cell>
          <cell r="G16">
            <v>11</v>
          </cell>
        </row>
        <row r="17">
          <cell r="A17">
            <v>1914</v>
          </cell>
          <cell r="B17">
            <v>19</v>
          </cell>
          <cell r="C17">
            <v>37</v>
          </cell>
          <cell r="D17">
            <v>210</v>
          </cell>
          <cell r="E17">
            <v>107</v>
          </cell>
          <cell r="G17">
            <v>10</v>
          </cell>
        </row>
        <row r="18">
          <cell r="A18">
            <v>1915</v>
          </cell>
          <cell r="B18">
            <v>19</v>
          </cell>
          <cell r="C18">
            <v>40</v>
          </cell>
          <cell r="D18">
            <v>231</v>
          </cell>
          <cell r="E18">
            <v>95</v>
          </cell>
          <cell r="G18">
            <v>10</v>
          </cell>
        </row>
        <row r="19">
          <cell r="A19">
            <v>1916</v>
          </cell>
          <cell r="B19">
            <v>13</v>
          </cell>
          <cell r="C19">
            <v>44</v>
          </cell>
          <cell r="D19">
            <v>235</v>
          </cell>
          <cell r="E19">
            <v>121</v>
          </cell>
          <cell r="G19">
            <v>13</v>
          </cell>
        </row>
        <row r="20">
          <cell r="A20">
            <v>1917</v>
          </cell>
          <cell r="B20">
            <v>8</v>
          </cell>
          <cell r="C20">
            <v>44</v>
          </cell>
          <cell r="D20">
            <v>362</v>
          </cell>
          <cell r="E20">
            <v>83</v>
          </cell>
          <cell r="G20">
            <v>12</v>
          </cell>
        </row>
        <row r="21">
          <cell r="A21">
            <v>1918</v>
          </cell>
          <cell r="B21">
            <v>3</v>
          </cell>
          <cell r="C21">
            <v>59</v>
          </cell>
          <cell r="D21">
            <v>252</v>
          </cell>
          <cell r="E21">
            <v>80</v>
          </cell>
          <cell r="G21">
            <v>11</v>
          </cell>
        </row>
        <row r="22">
          <cell r="A22">
            <v>1919</v>
          </cell>
          <cell r="B22">
            <v>3</v>
          </cell>
          <cell r="C22">
            <v>53</v>
          </cell>
          <cell r="D22">
            <v>259</v>
          </cell>
          <cell r="E22">
            <v>112</v>
          </cell>
          <cell r="G22">
            <v>12</v>
          </cell>
        </row>
        <row r="23">
          <cell r="A23">
            <v>1920</v>
          </cell>
          <cell r="B23">
            <v>6</v>
          </cell>
          <cell r="C23">
            <v>48</v>
          </cell>
          <cell r="D23">
            <v>327</v>
          </cell>
          <cell r="E23">
            <v>107</v>
          </cell>
          <cell r="G23">
            <v>12</v>
          </cell>
        </row>
        <row r="24">
          <cell r="A24">
            <v>1921</v>
          </cell>
          <cell r="B24">
            <v>8</v>
          </cell>
          <cell r="C24">
            <v>48</v>
          </cell>
          <cell r="D24">
            <v>271</v>
          </cell>
          <cell r="E24">
            <v>88</v>
          </cell>
          <cell r="G24">
            <v>14</v>
          </cell>
        </row>
        <row r="25">
          <cell r="A25">
            <v>1922</v>
          </cell>
          <cell r="B25">
            <v>7</v>
          </cell>
          <cell r="C25">
            <v>50</v>
          </cell>
          <cell r="D25">
            <v>261</v>
          </cell>
          <cell r="E25">
            <v>80</v>
          </cell>
          <cell r="G25">
            <v>18</v>
          </cell>
        </row>
        <row r="26">
          <cell r="A26">
            <v>1923</v>
          </cell>
          <cell r="B26">
            <v>6</v>
          </cell>
          <cell r="C26">
            <v>60</v>
          </cell>
          <cell r="D26">
            <v>353</v>
          </cell>
          <cell r="E26">
            <v>89</v>
          </cell>
          <cell r="G26">
            <v>15</v>
          </cell>
        </row>
        <row r="27">
          <cell r="A27">
            <v>1924</v>
          </cell>
          <cell r="B27">
            <v>7</v>
          </cell>
          <cell r="C27">
            <v>63</v>
          </cell>
          <cell r="D27">
            <v>365</v>
          </cell>
          <cell r="E27">
            <v>84</v>
          </cell>
          <cell r="G27">
            <v>20</v>
          </cell>
        </row>
        <row r="28">
          <cell r="A28">
            <v>1925</v>
          </cell>
          <cell r="B28">
            <v>18</v>
          </cell>
          <cell r="C28">
            <v>65</v>
          </cell>
          <cell r="D28">
            <v>424</v>
          </cell>
          <cell r="E28">
            <v>80</v>
          </cell>
          <cell r="G28">
            <v>17</v>
          </cell>
        </row>
        <row r="29">
          <cell r="A29">
            <v>1926</v>
          </cell>
          <cell r="B29">
            <v>11</v>
          </cell>
          <cell r="C29">
            <v>54</v>
          </cell>
          <cell r="D29">
            <v>420</v>
          </cell>
          <cell r="E29">
            <v>95</v>
          </cell>
          <cell r="G29">
            <v>21</v>
          </cell>
        </row>
        <row r="30">
          <cell r="A30">
            <v>1927</v>
          </cell>
          <cell r="B30">
            <v>11</v>
          </cell>
          <cell r="C30">
            <v>61</v>
          </cell>
          <cell r="D30">
            <v>490</v>
          </cell>
          <cell r="E30">
            <v>90</v>
          </cell>
          <cell r="G30">
            <v>20</v>
          </cell>
        </row>
        <row r="31">
          <cell r="A31">
            <v>1928</v>
          </cell>
          <cell r="B31">
            <v>9</v>
          </cell>
          <cell r="C31">
            <v>54</v>
          </cell>
          <cell r="D31">
            <v>430</v>
          </cell>
          <cell r="E31">
            <v>100</v>
          </cell>
          <cell r="G31">
            <v>19</v>
          </cell>
        </row>
        <row r="32">
          <cell r="A32">
            <v>1929</v>
          </cell>
          <cell r="B32">
            <v>7</v>
          </cell>
          <cell r="C32">
            <v>54</v>
          </cell>
          <cell r="D32">
            <v>520</v>
          </cell>
          <cell r="E32">
            <v>90</v>
          </cell>
          <cell r="G32">
            <v>20</v>
          </cell>
        </row>
        <row r="33">
          <cell r="A33">
            <v>1930</v>
          </cell>
          <cell r="B33">
            <v>7</v>
          </cell>
          <cell r="C33">
            <v>49</v>
          </cell>
          <cell r="D33">
            <v>570</v>
          </cell>
          <cell r="E33">
            <v>100</v>
          </cell>
          <cell r="G33">
            <v>20</v>
          </cell>
        </row>
        <row r="34">
          <cell r="A34">
            <v>1931</v>
          </cell>
          <cell r="B34">
            <v>4</v>
          </cell>
          <cell r="C34">
            <v>55</v>
          </cell>
          <cell r="D34">
            <v>680</v>
          </cell>
          <cell r="E34">
            <v>80</v>
          </cell>
          <cell r="G34">
            <v>23</v>
          </cell>
        </row>
        <row r="35">
          <cell r="A35">
            <v>1932</v>
          </cell>
          <cell r="B35">
            <v>3</v>
          </cell>
          <cell r="C35">
            <v>52</v>
          </cell>
          <cell r="D35">
            <v>690</v>
          </cell>
          <cell r="E35">
            <v>60</v>
          </cell>
          <cell r="G35">
            <v>23</v>
          </cell>
        </row>
        <row r="36">
          <cell r="A36">
            <v>1933</v>
          </cell>
          <cell r="B36">
            <v>4</v>
          </cell>
          <cell r="C36">
            <v>68</v>
          </cell>
          <cell r="D36">
            <v>950</v>
          </cell>
          <cell r="E36">
            <v>40</v>
          </cell>
          <cell r="G36">
            <v>28</v>
          </cell>
        </row>
        <row r="37">
          <cell r="A37">
            <v>1934</v>
          </cell>
          <cell r="B37">
            <v>4</v>
          </cell>
          <cell r="C37">
            <v>67</v>
          </cell>
          <cell r="D37">
            <v>1090</v>
          </cell>
          <cell r="E37">
            <v>80</v>
          </cell>
          <cell r="G37">
            <v>25</v>
          </cell>
        </row>
        <row r="38">
          <cell r="A38">
            <v>1935</v>
          </cell>
          <cell r="B38">
            <v>5</v>
          </cell>
          <cell r="C38">
            <v>72</v>
          </cell>
          <cell r="D38">
            <v>1480</v>
          </cell>
          <cell r="E38">
            <v>70</v>
          </cell>
          <cell r="G38">
            <v>26</v>
          </cell>
        </row>
        <row r="39">
          <cell r="A39">
            <v>1936</v>
          </cell>
          <cell r="B39">
            <v>9</v>
          </cell>
          <cell r="C39">
            <v>85</v>
          </cell>
          <cell r="D39">
            <v>1390</v>
          </cell>
          <cell r="E39">
            <v>40</v>
          </cell>
          <cell r="G39">
            <v>31</v>
          </cell>
        </row>
        <row r="40">
          <cell r="A40">
            <v>1937</v>
          </cell>
          <cell r="B40">
            <v>4</v>
          </cell>
          <cell r="C40">
            <v>98</v>
          </cell>
          <cell r="D40">
            <v>1310</v>
          </cell>
          <cell r="E40">
            <v>60</v>
          </cell>
          <cell r="G40">
            <v>29</v>
          </cell>
        </row>
        <row r="41">
          <cell r="A41">
            <v>1938</v>
          </cell>
          <cell r="B41">
            <v>5</v>
          </cell>
          <cell r="C41">
            <v>104</v>
          </cell>
          <cell r="D41">
            <v>1590</v>
          </cell>
          <cell r="E41">
            <v>95</v>
          </cell>
          <cell r="G41">
            <v>28</v>
          </cell>
        </row>
        <row r="42">
          <cell r="A42">
            <v>1939</v>
          </cell>
          <cell r="B42">
            <v>7</v>
          </cell>
          <cell r="C42">
            <v>129</v>
          </cell>
          <cell r="D42">
            <v>1150</v>
          </cell>
          <cell r="E42">
            <v>90</v>
          </cell>
          <cell r="G42">
            <v>33</v>
          </cell>
        </row>
        <row r="43">
          <cell r="A43">
            <v>1940</v>
          </cell>
          <cell r="B43">
            <v>12</v>
          </cell>
          <cell r="C43">
            <v>79</v>
          </cell>
          <cell r="D43">
            <v>990</v>
          </cell>
          <cell r="E43">
            <v>115</v>
          </cell>
          <cell r="G43">
            <v>47</v>
          </cell>
        </row>
        <row r="44">
          <cell r="A44">
            <v>1941</v>
          </cell>
          <cell r="B44">
            <v>13</v>
          </cell>
          <cell r="C44">
            <v>143</v>
          </cell>
          <cell r="D44">
            <v>1000</v>
          </cell>
          <cell r="E44">
            <v>110</v>
          </cell>
          <cell r="G44">
            <v>88</v>
          </cell>
        </row>
        <row r="45">
          <cell r="A45">
            <v>1942</v>
          </cell>
          <cell r="B45">
            <v>16</v>
          </cell>
          <cell r="C45">
            <v>105</v>
          </cell>
          <cell r="D45">
            <v>750</v>
          </cell>
          <cell r="E45">
            <v>175</v>
          </cell>
          <cell r="G45">
            <v>53</v>
          </cell>
        </row>
        <row r="46">
          <cell r="A46">
            <v>1943</v>
          </cell>
          <cell r="B46">
            <v>15</v>
          </cell>
          <cell r="C46">
            <v>132</v>
          </cell>
          <cell r="D46">
            <v>870</v>
          </cell>
          <cell r="E46">
            <v>125</v>
          </cell>
          <cell r="G46">
            <v>50</v>
          </cell>
        </row>
        <row r="47">
          <cell r="A47">
            <v>1944</v>
          </cell>
          <cell r="B47">
            <v>3</v>
          </cell>
          <cell r="C47">
            <v>72</v>
          </cell>
          <cell r="D47">
            <v>690</v>
          </cell>
          <cell r="E47">
            <v>120</v>
          </cell>
          <cell r="G47">
            <v>35</v>
          </cell>
        </row>
        <row r="48">
          <cell r="A48">
            <v>1945</v>
          </cell>
          <cell r="B48">
            <v>2</v>
          </cell>
          <cell r="C48">
            <v>84</v>
          </cell>
          <cell r="D48">
            <v>460</v>
          </cell>
          <cell r="E48">
            <v>100</v>
          </cell>
          <cell r="G48">
            <v>78</v>
          </cell>
        </row>
        <row r="49">
          <cell r="A49">
            <v>1946</v>
          </cell>
          <cell r="B49">
            <v>11</v>
          </cell>
          <cell r="C49">
            <v>62</v>
          </cell>
          <cell r="D49">
            <v>250</v>
          </cell>
          <cell r="E49">
            <v>120</v>
          </cell>
          <cell r="G49">
            <v>21</v>
          </cell>
        </row>
        <row r="50">
          <cell r="A50">
            <v>1947</v>
          </cell>
          <cell r="B50">
            <v>23</v>
          </cell>
          <cell r="C50">
            <v>62</v>
          </cell>
          <cell r="D50">
            <v>160</v>
          </cell>
          <cell r="E50">
            <v>110</v>
          </cell>
          <cell r="G50">
            <v>27</v>
          </cell>
        </row>
        <row r="51">
          <cell r="A51">
            <v>1948</v>
          </cell>
          <cell r="B51">
            <v>65</v>
          </cell>
          <cell r="C51">
            <v>99</v>
          </cell>
          <cell r="D51">
            <v>240</v>
          </cell>
          <cell r="E51">
            <v>130</v>
          </cell>
          <cell r="G51">
            <v>28</v>
          </cell>
        </row>
        <row r="52">
          <cell r="A52">
            <v>1949</v>
          </cell>
          <cell r="B52">
            <v>64</v>
          </cell>
          <cell r="C52">
            <v>139</v>
          </cell>
          <cell r="D52">
            <v>240</v>
          </cell>
          <cell r="E52">
            <v>95</v>
          </cell>
          <cell r="G52">
            <v>49</v>
          </cell>
        </row>
        <row r="53">
          <cell r="A53">
            <v>1950</v>
          </cell>
          <cell r="B53">
            <v>125</v>
          </cell>
          <cell r="C53">
            <v>188</v>
          </cell>
          <cell r="D53">
            <v>250</v>
          </cell>
          <cell r="E53">
            <v>140</v>
          </cell>
          <cell r="G53">
            <v>72</v>
          </cell>
        </row>
        <row r="54">
          <cell r="A54">
            <v>1951</v>
          </cell>
          <cell r="B54">
            <v>132</v>
          </cell>
          <cell r="C54">
            <v>156</v>
          </cell>
          <cell r="D54">
            <v>368</v>
          </cell>
          <cell r="E54">
            <v>277</v>
          </cell>
          <cell r="G54">
            <v>87</v>
          </cell>
        </row>
        <row r="55">
          <cell r="A55">
            <v>1952</v>
          </cell>
          <cell r="B55">
            <v>222</v>
          </cell>
          <cell r="C55">
            <v>220</v>
          </cell>
          <cell r="D55">
            <v>258</v>
          </cell>
          <cell r="E55">
            <v>286</v>
          </cell>
          <cell r="G55">
            <v>188</v>
          </cell>
        </row>
        <row r="56">
          <cell r="A56">
            <v>1953</v>
          </cell>
          <cell r="B56">
            <v>253</v>
          </cell>
          <cell r="C56">
            <v>235</v>
          </cell>
          <cell r="D56">
            <v>343</v>
          </cell>
          <cell r="E56">
            <v>263</v>
          </cell>
          <cell r="G56">
            <v>240</v>
          </cell>
        </row>
        <row r="57">
          <cell r="A57">
            <v>1954</v>
          </cell>
          <cell r="B57">
            <v>292</v>
          </cell>
          <cell r="C57">
            <v>297</v>
          </cell>
          <cell r="D57">
            <v>245</v>
          </cell>
          <cell r="E57">
            <v>326</v>
          </cell>
          <cell r="G57">
            <v>250</v>
          </cell>
        </row>
        <row r="58">
          <cell r="A58">
            <v>1955</v>
          </cell>
          <cell r="B58">
            <v>495</v>
          </cell>
          <cell r="C58">
            <v>245</v>
          </cell>
          <cell r="D58">
            <v>213</v>
          </cell>
          <cell r="E58">
            <v>415</v>
          </cell>
          <cell r="G58">
            <v>238</v>
          </cell>
        </row>
        <row r="59">
          <cell r="A59">
            <v>1956</v>
          </cell>
          <cell r="B59">
            <v>326</v>
          </cell>
          <cell r="C59">
            <v>267</v>
          </cell>
          <cell r="D59">
            <v>206</v>
          </cell>
          <cell r="E59">
            <v>376</v>
          </cell>
          <cell r="G59">
            <v>246</v>
          </cell>
        </row>
        <row r="60">
          <cell r="A60">
            <v>1957</v>
          </cell>
          <cell r="B60">
            <v>418</v>
          </cell>
          <cell r="C60">
            <v>275</v>
          </cell>
          <cell r="D60">
            <v>212</v>
          </cell>
          <cell r="E60">
            <v>451</v>
          </cell>
          <cell r="G60">
            <v>314</v>
          </cell>
        </row>
        <row r="61">
          <cell r="A61">
            <v>1958</v>
          </cell>
          <cell r="B61">
            <v>572</v>
          </cell>
          <cell r="C61">
            <v>268</v>
          </cell>
          <cell r="D61">
            <v>136</v>
          </cell>
          <cell r="E61">
            <v>438</v>
          </cell>
          <cell r="G61">
            <v>322</v>
          </cell>
        </row>
        <row r="62">
          <cell r="A62">
            <v>1959</v>
          </cell>
          <cell r="B62">
            <v>520</v>
          </cell>
          <cell r="C62">
            <v>295</v>
          </cell>
          <cell r="D62">
            <v>119</v>
          </cell>
          <cell r="E62">
            <v>385</v>
          </cell>
          <cell r="G62">
            <v>431</v>
          </cell>
        </row>
        <row r="63">
          <cell r="A63">
            <v>1960</v>
          </cell>
          <cell r="B63">
            <v>282</v>
          </cell>
          <cell r="C63">
            <v>374</v>
          </cell>
          <cell r="D63">
            <v>77</v>
          </cell>
          <cell r="E63">
            <v>370</v>
          </cell>
          <cell r="G63">
            <v>595</v>
          </cell>
        </row>
        <row r="64">
          <cell r="A64">
            <v>1961</v>
          </cell>
          <cell r="B64">
            <v>473</v>
          </cell>
          <cell r="C64">
            <v>339</v>
          </cell>
          <cell r="D64">
            <v>126</v>
          </cell>
          <cell r="E64">
            <v>391</v>
          </cell>
          <cell r="G64">
            <v>541</v>
          </cell>
        </row>
        <row r="65">
          <cell r="A65">
            <v>1962</v>
          </cell>
          <cell r="B65">
            <v>421</v>
          </cell>
          <cell r="C65">
            <v>408</v>
          </cell>
          <cell r="D65">
            <v>107</v>
          </cell>
          <cell r="E65">
            <v>369</v>
          </cell>
          <cell r="G65">
            <v>518</v>
          </cell>
        </row>
        <row r="66">
          <cell r="A66">
            <v>1963</v>
          </cell>
          <cell r="B66">
            <v>384</v>
          </cell>
          <cell r="C66">
            <v>463</v>
          </cell>
          <cell r="D66">
            <v>56</v>
          </cell>
          <cell r="E66">
            <v>338</v>
          </cell>
          <cell r="G66">
            <v>463</v>
          </cell>
        </row>
        <row r="67">
          <cell r="A67">
            <v>1964</v>
          </cell>
          <cell r="B67">
            <v>211</v>
          </cell>
          <cell r="C67">
            <v>495</v>
          </cell>
          <cell r="D67">
            <v>15</v>
          </cell>
          <cell r="E67">
            <v>334</v>
          </cell>
          <cell r="G67">
            <v>519</v>
          </cell>
        </row>
        <row r="68">
          <cell r="A68">
            <v>1965</v>
          </cell>
          <cell r="B68">
            <v>231</v>
          </cell>
          <cell r="C68">
            <v>669</v>
          </cell>
          <cell r="D68">
            <v>10</v>
          </cell>
          <cell r="E68">
            <v>440</v>
          </cell>
          <cell r="G68">
            <v>563</v>
          </cell>
        </row>
        <row r="69">
          <cell r="A69">
            <v>1966</v>
          </cell>
          <cell r="B69">
            <v>238</v>
          </cell>
          <cell r="C69">
            <v>625</v>
          </cell>
          <cell r="D69">
            <v>13</v>
          </cell>
          <cell r="E69">
            <v>442</v>
          </cell>
          <cell r="G69">
            <v>515</v>
          </cell>
        </row>
        <row r="70">
          <cell r="A70">
            <v>1967</v>
          </cell>
          <cell r="B70">
            <v>221</v>
          </cell>
          <cell r="C70">
            <v>687</v>
          </cell>
          <cell r="D70">
            <v>16</v>
          </cell>
          <cell r="E70">
            <v>402</v>
          </cell>
          <cell r="G70">
            <v>425</v>
          </cell>
        </row>
        <row r="71">
          <cell r="A71">
            <v>1968</v>
          </cell>
          <cell r="B71">
            <v>140</v>
          </cell>
          <cell r="C71">
            <v>1016</v>
          </cell>
          <cell r="D71">
            <v>23</v>
          </cell>
          <cell r="E71">
            <v>399</v>
          </cell>
          <cell r="G71">
            <v>357</v>
          </cell>
        </row>
        <row r="72">
          <cell r="A72">
            <v>1969</v>
          </cell>
          <cell r="B72">
            <v>68</v>
          </cell>
          <cell r="C72">
            <v>994</v>
          </cell>
          <cell r="D72">
            <v>24</v>
          </cell>
          <cell r="E72">
            <v>409</v>
          </cell>
          <cell r="G72">
            <v>344</v>
          </cell>
        </row>
        <row r="73">
          <cell r="A73">
            <v>1970</v>
          </cell>
          <cell r="B73">
            <v>96</v>
          </cell>
          <cell r="C73">
            <v>1342</v>
          </cell>
          <cell r="D73">
            <v>19</v>
          </cell>
          <cell r="E73">
            <v>397</v>
          </cell>
          <cell r="G73">
            <v>251</v>
          </cell>
        </row>
        <row r="74">
          <cell r="A74">
            <v>1971</v>
          </cell>
          <cell r="B74">
            <v>201</v>
          </cell>
          <cell r="C74">
            <v>1262</v>
          </cell>
          <cell r="D74">
            <v>61</v>
          </cell>
          <cell r="E74">
            <v>382</v>
          </cell>
          <cell r="G74">
            <v>288</v>
          </cell>
        </row>
        <row r="75">
          <cell r="A75">
            <v>1972</v>
          </cell>
          <cell r="B75">
            <v>210</v>
          </cell>
          <cell r="C75">
            <v>1165</v>
          </cell>
          <cell r="D75">
            <v>66</v>
          </cell>
          <cell r="E75">
            <v>404</v>
          </cell>
          <cell r="G75">
            <v>196</v>
          </cell>
        </row>
        <row r="76">
          <cell r="A76">
            <v>1973</v>
          </cell>
          <cell r="B76">
            <v>447</v>
          </cell>
          <cell r="C76">
            <v>1115</v>
          </cell>
          <cell r="D76">
            <v>296</v>
          </cell>
          <cell r="E76">
            <v>402</v>
          </cell>
          <cell r="G76">
            <v>190</v>
          </cell>
        </row>
        <row r="77">
          <cell r="A77">
            <v>1974</v>
          </cell>
          <cell r="B77">
            <v>148</v>
          </cell>
          <cell r="C77">
            <v>1266</v>
          </cell>
          <cell r="D77">
            <v>333</v>
          </cell>
          <cell r="E77">
            <v>336</v>
          </cell>
          <cell r="G77">
            <v>208</v>
          </cell>
        </row>
        <row r="78">
          <cell r="A78">
            <v>1975</v>
          </cell>
          <cell r="B78">
            <v>232</v>
          </cell>
          <cell r="C78">
            <v>1274</v>
          </cell>
          <cell r="D78">
            <v>530</v>
          </cell>
          <cell r="E78">
            <v>295</v>
          </cell>
          <cell r="G78">
            <v>263</v>
          </cell>
        </row>
        <row r="79">
          <cell r="A79">
            <v>1976</v>
          </cell>
          <cell r="B79">
            <v>107</v>
          </cell>
          <cell r="C79">
            <v>1022</v>
          </cell>
          <cell r="D79">
            <v>1088</v>
          </cell>
          <cell r="E79">
            <v>284</v>
          </cell>
          <cell r="G79">
            <v>209</v>
          </cell>
        </row>
        <row r="80">
          <cell r="A80">
            <v>1977</v>
          </cell>
          <cell r="B80">
            <v>270</v>
          </cell>
          <cell r="C80">
            <v>1434</v>
          </cell>
          <cell r="D80">
            <v>1442</v>
          </cell>
          <cell r="E80">
            <v>282</v>
          </cell>
          <cell r="G80">
            <v>207</v>
          </cell>
        </row>
        <row r="81">
          <cell r="A81">
            <v>1978</v>
          </cell>
          <cell r="B81">
            <v>361</v>
          </cell>
          <cell r="C81">
            <v>1625</v>
          </cell>
          <cell r="D81">
            <v>1639</v>
          </cell>
          <cell r="E81">
            <v>194</v>
          </cell>
          <cell r="G81">
            <v>153</v>
          </cell>
        </row>
        <row r="82">
          <cell r="A82">
            <v>1979</v>
          </cell>
          <cell r="B82">
            <v>276</v>
          </cell>
          <cell r="C82">
            <v>1415</v>
          </cell>
          <cell r="D82">
            <v>1818</v>
          </cell>
          <cell r="E82">
            <v>191</v>
          </cell>
          <cell r="G82">
            <v>183</v>
          </cell>
        </row>
        <row r="83">
          <cell r="A83">
            <v>1980</v>
          </cell>
          <cell r="B83">
            <v>186</v>
          </cell>
          <cell r="C83">
            <v>1300</v>
          </cell>
          <cell r="D83">
            <v>2196</v>
          </cell>
          <cell r="E83">
            <v>208</v>
          </cell>
          <cell r="G83">
            <v>147</v>
          </cell>
        </row>
        <row r="84">
          <cell r="A84">
            <v>1981</v>
          </cell>
          <cell r="B84">
            <v>159</v>
          </cell>
          <cell r="C84">
            <v>908</v>
          </cell>
          <cell r="D84">
            <v>3089</v>
          </cell>
          <cell r="E84">
            <v>160</v>
          </cell>
          <cell r="G84">
            <v>123</v>
          </cell>
        </row>
        <row r="85">
          <cell r="A85">
            <v>1982</v>
          </cell>
          <cell r="B85">
            <v>208</v>
          </cell>
          <cell r="C85">
            <v>718</v>
          </cell>
          <cell r="D85">
            <v>3291</v>
          </cell>
          <cell r="E85">
            <v>199</v>
          </cell>
          <cell r="G85">
            <v>173</v>
          </cell>
        </row>
        <row r="86">
          <cell r="A86">
            <v>1983</v>
          </cell>
          <cell r="B86">
            <v>239</v>
          </cell>
          <cell r="C86">
            <v>804</v>
          </cell>
          <cell r="D86">
            <v>3744</v>
          </cell>
          <cell r="E86">
            <v>206</v>
          </cell>
          <cell r="G86">
            <v>174</v>
          </cell>
        </row>
        <row r="87">
          <cell r="A87">
            <v>1984</v>
          </cell>
          <cell r="B87">
            <v>210</v>
          </cell>
          <cell r="C87">
            <v>815</v>
          </cell>
          <cell r="D87">
            <v>4180</v>
          </cell>
          <cell r="E87">
            <v>223</v>
          </cell>
          <cell r="G87">
            <v>234</v>
          </cell>
        </row>
        <row r="88">
          <cell r="A88">
            <v>1985</v>
          </cell>
          <cell r="B88">
            <v>244</v>
          </cell>
          <cell r="C88">
            <v>772</v>
          </cell>
          <cell r="D88">
            <v>3866</v>
          </cell>
          <cell r="E88">
            <v>206</v>
          </cell>
          <cell r="G88">
            <v>225</v>
          </cell>
        </row>
        <row r="89">
          <cell r="A89">
            <v>1986</v>
          </cell>
          <cell r="B89">
            <v>217</v>
          </cell>
          <cell r="C89">
            <v>943</v>
          </cell>
          <cell r="D89">
            <v>4209</v>
          </cell>
          <cell r="E89">
            <v>221</v>
          </cell>
          <cell r="G89">
            <v>181</v>
          </cell>
        </row>
        <row r="90">
          <cell r="A90">
            <v>1987</v>
          </cell>
          <cell r="B90">
            <v>197</v>
          </cell>
          <cell r="C90">
            <v>701</v>
          </cell>
          <cell r="D90">
            <v>4360</v>
          </cell>
          <cell r="E90">
            <v>139</v>
          </cell>
          <cell r="G90">
            <v>253</v>
          </cell>
        </row>
        <row r="91">
          <cell r="A91">
            <v>1988</v>
          </cell>
          <cell r="B91">
            <v>292</v>
          </cell>
          <cell r="C91">
            <v>649</v>
          </cell>
          <cell r="D91">
            <v>4488</v>
          </cell>
          <cell r="E91">
            <v>177</v>
          </cell>
          <cell r="G91">
            <v>290</v>
          </cell>
        </row>
        <row r="92">
          <cell r="A92">
            <v>1989</v>
          </cell>
          <cell r="B92">
            <v>247</v>
          </cell>
          <cell r="C92">
            <v>527</v>
          </cell>
          <cell r="D92">
            <v>4099</v>
          </cell>
          <cell r="E92">
            <v>182</v>
          </cell>
          <cell r="G92">
            <v>280</v>
          </cell>
        </row>
        <row r="93">
          <cell r="A93">
            <v>1990</v>
          </cell>
          <cell r="B93">
            <v>308</v>
          </cell>
          <cell r="C93">
            <v>273</v>
          </cell>
          <cell r="D93">
            <v>3678</v>
          </cell>
          <cell r="E93">
            <v>311</v>
          </cell>
          <cell r="G93">
            <v>331</v>
          </cell>
        </row>
        <row r="94">
          <cell r="A94">
            <v>1991</v>
          </cell>
          <cell r="B94">
            <v>304</v>
          </cell>
          <cell r="C94">
            <v>255</v>
          </cell>
          <cell r="D94">
            <v>3010</v>
          </cell>
          <cell r="E94">
            <v>329</v>
          </cell>
          <cell r="G94">
            <v>315</v>
          </cell>
        </row>
        <row r="95">
          <cell r="A95">
            <v>1992</v>
          </cell>
          <cell r="B95">
            <v>266</v>
          </cell>
          <cell r="C95">
            <v>269</v>
          </cell>
          <cell r="D95">
            <v>2224</v>
          </cell>
          <cell r="E95">
            <v>301</v>
          </cell>
          <cell r="G95">
            <v>286</v>
          </cell>
        </row>
        <row r="96">
          <cell r="A96">
            <v>1993</v>
          </cell>
          <cell r="B96">
            <v>277</v>
          </cell>
          <cell r="C96">
            <v>665</v>
          </cell>
          <cell r="D96">
            <v>1714</v>
          </cell>
          <cell r="E96">
            <v>195</v>
          </cell>
          <cell r="G96">
            <v>362</v>
          </cell>
        </row>
        <row r="97">
          <cell r="A97">
            <v>1994</v>
          </cell>
          <cell r="B97">
            <v>262</v>
          </cell>
          <cell r="C97">
            <v>633</v>
          </cell>
          <cell r="D97">
            <v>1189</v>
          </cell>
          <cell r="E97">
            <v>188</v>
          </cell>
          <cell r="G97">
            <v>374</v>
          </cell>
        </row>
        <row r="98">
          <cell r="A98">
            <v>1995</v>
          </cell>
          <cell r="B98">
            <v>274</v>
          </cell>
          <cell r="C98">
            <v>470</v>
          </cell>
          <cell r="D98">
            <v>661</v>
          </cell>
          <cell r="E98">
            <v>252</v>
          </cell>
          <cell r="G98">
            <v>385</v>
          </cell>
        </row>
        <row r="99">
          <cell r="A99">
            <v>1996</v>
          </cell>
          <cell r="B99">
            <v>229</v>
          </cell>
          <cell r="C99">
            <v>760</v>
          </cell>
          <cell r="D99">
            <v>319</v>
          </cell>
          <cell r="E99">
            <v>346</v>
          </cell>
          <cell r="G99">
            <v>388</v>
          </cell>
        </row>
        <row r="100">
          <cell r="A100">
            <v>1997</v>
          </cell>
          <cell r="B100">
            <v>291</v>
          </cell>
          <cell r="C100">
            <v>849</v>
          </cell>
          <cell r="D100">
            <v>284</v>
          </cell>
          <cell r="E100">
            <v>233</v>
          </cell>
          <cell r="G100">
            <v>373</v>
          </cell>
        </row>
        <row r="101">
          <cell r="A101">
            <v>1998</v>
          </cell>
          <cell r="B101">
            <v>145</v>
          </cell>
          <cell r="C101">
            <v>511</v>
          </cell>
          <cell r="D101">
            <v>167</v>
          </cell>
          <cell r="E101">
            <v>471</v>
          </cell>
          <cell r="G101">
            <v>370</v>
          </cell>
        </row>
        <row r="102">
          <cell r="A102">
            <v>1999</v>
          </cell>
          <cell r="B102">
            <v>141</v>
          </cell>
          <cell r="C102">
            <v>382</v>
          </cell>
          <cell r="D102">
            <v>351</v>
          </cell>
          <cell r="E102">
            <v>484</v>
          </cell>
          <cell r="G102">
            <v>258</v>
          </cell>
        </row>
        <row r="103">
          <cell r="A103">
            <v>2000</v>
          </cell>
          <cell r="B103">
            <v>220</v>
          </cell>
          <cell r="C103">
            <v>333</v>
          </cell>
          <cell r="D103">
            <v>158</v>
          </cell>
          <cell r="E103">
            <v>374</v>
          </cell>
          <cell r="G103">
            <v>279</v>
          </cell>
        </row>
        <row r="104">
          <cell r="A104">
            <v>2001</v>
          </cell>
          <cell r="B104">
            <v>141</v>
          </cell>
          <cell r="C104">
            <v>381</v>
          </cell>
          <cell r="D104">
            <v>351</v>
          </cell>
          <cell r="E104">
            <v>484</v>
          </cell>
          <cell r="G104">
            <v>258</v>
          </cell>
        </row>
        <row r="105">
          <cell r="A105">
            <v>2002</v>
          </cell>
          <cell r="B105">
            <v>216</v>
          </cell>
          <cell r="C105">
            <v>346</v>
          </cell>
          <cell r="D105">
            <v>149</v>
          </cell>
          <cell r="E105">
            <v>381</v>
          </cell>
          <cell r="G105">
            <v>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3">
      <selection activeCell="A3" sqref="A3:B24"/>
    </sheetView>
  </sheetViews>
  <sheetFormatPr defaultColWidth="9.00390625" defaultRowHeight="13.5"/>
  <sheetData>
    <row r="1" spans="6:7" ht="12.75">
      <c r="F1" t="s">
        <v>1</v>
      </c>
      <c r="G1">
        <v>1</v>
      </c>
    </row>
    <row r="2" spans="1:7" ht="12.75">
      <c r="A2" t="s">
        <v>2</v>
      </c>
      <c r="B2" t="s">
        <v>3</v>
      </c>
      <c r="E2" t="s">
        <v>4</v>
      </c>
      <c r="F2" t="s">
        <v>5</v>
      </c>
      <c r="G2">
        <v>1000</v>
      </c>
    </row>
    <row r="3" spans="1:7" ht="12.75">
      <c r="A3">
        <v>0</v>
      </c>
      <c r="B3">
        <f aca="true" t="shared" si="0" ref="B3:B66">MAX(0,A3*EXP(G$1-G$1*A3/G$2)-A3)</f>
        <v>0</v>
      </c>
      <c r="C3">
        <f aca="true" t="shared" si="1" ref="C3:C24">MAX(0,A3*EXP(G$1)-A3)</f>
        <v>0</v>
      </c>
      <c r="D3">
        <v>330</v>
      </c>
      <c r="E3">
        <f aca="true" t="shared" si="2" ref="E3:E66">G$3</f>
        <v>200</v>
      </c>
      <c r="F3" t="s">
        <v>4</v>
      </c>
      <c r="G3">
        <v>200</v>
      </c>
    </row>
    <row r="4" spans="1:5" ht="12.75">
      <c r="A4">
        <f aca="true" t="shared" si="3" ref="A4:A11">A3+50</f>
        <v>50</v>
      </c>
      <c r="B4">
        <f t="shared" si="0"/>
        <v>79.28548296579231</v>
      </c>
      <c r="C4">
        <f t="shared" si="1"/>
        <v>85.91409142295225</v>
      </c>
      <c r="D4">
        <f aca="true" t="shared" si="4" ref="D4:D12">D3</f>
        <v>330</v>
      </c>
      <c r="E4">
        <f t="shared" si="2"/>
        <v>200</v>
      </c>
    </row>
    <row r="5" spans="1:5" ht="12.75">
      <c r="A5">
        <f t="shared" si="3"/>
        <v>100</v>
      </c>
      <c r="B5">
        <f t="shared" si="0"/>
        <v>145.960311115695</v>
      </c>
      <c r="C5">
        <f t="shared" si="1"/>
        <v>171.8281828459045</v>
      </c>
      <c r="D5">
        <f t="shared" si="4"/>
        <v>330</v>
      </c>
      <c r="E5">
        <f t="shared" si="2"/>
        <v>200</v>
      </c>
    </row>
    <row r="6" spans="1:5" ht="12.75">
      <c r="A6">
        <f t="shared" si="3"/>
        <v>150</v>
      </c>
      <c r="B6">
        <f t="shared" si="0"/>
        <v>200.9470277888986</v>
      </c>
      <c r="C6">
        <f t="shared" si="1"/>
        <v>257.74227426885676</v>
      </c>
      <c r="D6">
        <f t="shared" si="4"/>
        <v>330</v>
      </c>
      <c r="E6">
        <f t="shared" si="2"/>
        <v>200</v>
      </c>
    </row>
    <row r="7" spans="1:5" ht="12.75">
      <c r="A7">
        <f t="shared" si="3"/>
        <v>200</v>
      </c>
      <c r="B7">
        <f t="shared" si="0"/>
        <v>245.10818569849357</v>
      </c>
      <c r="C7">
        <f t="shared" si="1"/>
        <v>343.656365691809</v>
      </c>
      <c r="D7">
        <f t="shared" si="4"/>
        <v>330</v>
      </c>
      <c r="E7">
        <f t="shared" si="2"/>
        <v>200</v>
      </c>
    </row>
    <row r="8" spans="1:5" ht="12.75">
      <c r="A8">
        <f t="shared" si="3"/>
        <v>250</v>
      </c>
      <c r="B8">
        <f t="shared" si="0"/>
        <v>279.2500041531687</v>
      </c>
      <c r="C8">
        <f t="shared" si="1"/>
        <v>429.5704571147613</v>
      </c>
      <c r="D8">
        <f t="shared" si="4"/>
        <v>330</v>
      </c>
      <c r="E8">
        <f t="shared" si="2"/>
        <v>200</v>
      </c>
    </row>
    <row r="9" spans="1:5" ht="12.75">
      <c r="A9">
        <f t="shared" si="3"/>
        <v>300</v>
      </c>
      <c r="B9">
        <f t="shared" si="0"/>
        <v>304.12581224114297</v>
      </c>
      <c r="C9">
        <f t="shared" si="1"/>
        <v>515.4845485377135</v>
      </c>
      <c r="D9">
        <f t="shared" si="4"/>
        <v>330</v>
      </c>
      <c r="E9">
        <f t="shared" si="2"/>
        <v>200</v>
      </c>
    </row>
    <row r="10" spans="1:5" ht="12.75">
      <c r="A10">
        <f t="shared" si="3"/>
        <v>350</v>
      </c>
      <c r="B10">
        <f t="shared" si="0"/>
        <v>320.43929015486367</v>
      </c>
      <c r="C10">
        <f t="shared" si="1"/>
        <v>601.3986399606658</v>
      </c>
      <c r="D10">
        <f t="shared" si="4"/>
        <v>330</v>
      </c>
      <c r="E10">
        <f t="shared" si="2"/>
        <v>200</v>
      </c>
    </row>
    <row r="11" spans="1:5" ht="12.75">
      <c r="A11">
        <f t="shared" si="3"/>
        <v>400</v>
      </c>
      <c r="B11">
        <f t="shared" si="0"/>
        <v>328.8475201562036</v>
      </c>
      <c r="C11">
        <f t="shared" si="1"/>
        <v>687.312731383618</v>
      </c>
      <c r="D11">
        <f t="shared" si="4"/>
        <v>330</v>
      </c>
      <c r="E11">
        <f t="shared" si="2"/>
        <v>200</v>
      </c>
    </row>
    <row r="12" spans="1:5" ht="12.75">
      <c r="A12">
        <v>432.9</v>
      </c>
      <c r="B12">
        <f t="shared" si="0"/>
        <v>330.3661221725197</v>
      </c>
      <c r="C12">
        <f t="shared" si="1"/>
        <v>743.8442035399206</v>
      </c>
      <c r="D12">
        <f t="shared" si="4"/>
        <v>330</v>
      </c>
      <c r="E12">
        <f t="shared" si="2"/>
        <v>200</v>
      </c>
    </row>
    <row r="13" spans="1:5" ht="12.75">
      <c r="A13">
        <f>A11+50</f>
        <v>450</v>
      </c>
      <c r="B13">
        <f t="shared" si="0"/>
        <v>329.96385804032786</v>
      </c>
      <c r="C13">
        <f t="shared" si="1"/>
        <v>773.2268228065702</v>
      </c>
      <c r="D13">
        <f>D11</f>
        <v>330</v>
      </c>
      <c r="E13">
        <f t="shared" si="2"/>
        <v>200</v>
      </c>
    </row>
    <row r="14" spans="1:5" ht="12.75">
      <c r="A14">
        <f aca="true" t="shared" si="5" ref="A14:A77">A13+50</f>
        <v>500</v>
      </c>
      <c r="B14">
        <f t="shared" si="0"/>
        <v>324.36063535006406</v>
      </c>
      <c r="C14">
        <f t="shared" si="1"/>
        <v>859.1409142295227</v>
      </c>
      <c r="D14">
        <f aca="true" t="shared" si="6" ref="D14:D24">D13</f>
        <v>330</v>
      </c>
      <c r="E14">
        <f t="shared" si="2"/>
        <v>200</v>
      </c>
    </row>
    <row r="15" spans="1:5" ht="12.75">
      <c r="A15">
        <f t="shared" si="5"/>
        <v>550</v>
      </c>
      <c r="B15">
        <f t="shared" si="0"/>
        <v>312.57170201959275</v>
      </c>
      <c r="C15">
        <f t="shared" si="1"/>
        <v>945.0550056524748</v>
      </c>
      <c r="D15">
        <f t="shared" si="6"/>
        <v>330</v>
      </c>
      <c r="E15">
        <f t="shared" si="2"/>
        <v>200</v>
      </c>
    </row>
    <row r="16" spans="1:5" ht="12.75">
      <c r="A16">
        <f t="shared" si="5"/>
        <v>600</v>
      </c>
      <c r="B16">
        <f t="shared" si="0"/>
        <v>295.09481858476215</v>
      </c>
      <c r="C16">
        <f t="shared" si="1"/>
        <v>1030.969097075427</v>
      </c>
      <c r="D16">
        <f t="shared" si="6"/>
        <v>330</v>
      </c>
      <c r="E16">
        <f t="shared" si="2"/>
        <v>200</v>
      </c>
    </row>
    <row r="17" spans="1:5" ht="12.75">
      <c r="A17">
        <f t="shared" si="5"/>
        <v>650</v>
      </c>
      <c r="B17">
        <f t="shared" si="0"/>
        <v>272.3939065856172</v>
      </c>
      <c r="C17">
        <f t="shared" si="1"/>
        <v>1116.8831884983792</v>
      </c>
      <c r="D17">
        <f t="shared" si="6"/>
        <v>330</v>
      </c>
      <c r="E17">
        <f t="shared" si="2"/>
        <v>200</v>
      </c>
    </row>
    <row r="18" spans="1:5" ht="12.75">
      <c r="A18">
        <f t="shared" si="5"/>
        <v>700</v>
      </c>
      <c r="B18">
        <f t="shared" si="0"/>
        <v>244.90116530320222</v>
      </c>
      <c r="C18">
        <f t="shared" si="1"/>
        <v>1202.7972799213317</v>
      </c>
      <c r="D18">
        <f t="shared" si="6"/>
        <v>330</v>
      </c>
      <c r="E18">
        <f t="shared" si="2"/>
        <v>200</v>
      </c>
    </row>
    <row r="19" spans="1:5" ht="12.75">
      <c r="A19">
        <f t="shared" si="5"/>
        <v>750</v>
      </c>
      <c r="B19">
        <f t="shared" si="0"/>
        <v>213.019062515806</v>
      </c>
      <c r="C19">
        <f t="shared" si="1"/>
        <v>1288.7113713442839</v>
      </c>
      <c r="D19">
        <f t="shared" si="6"/>
        <v>330</v>
      </c>
      <c r="E19">
        <f t="shared" si="2"/>
        <v>200</v>
      </c>
    </row>
    <row r="20" spans="1:5" ht="12.75">
      <c r="A20">
        <f t="shared" si="5"/>
        <v>800</v>
      </c>
      <c r="B20">
        <f t="shared" si="0"/>
        <v>177.12220652813585</v>
      </c>
      <c r="C20">
        <f t="shared" si="1"/>
        <v>1374.625462767236</v>
      </c>
      <c r="D20">
        <f t="shared" si="6"/>
        <v>330</v>
      </c>
      <c r="E20">
        <f t="shared" si="2"/>
        <v>200</v>
      </c>
    </row>
    <row r="21" spans="1:5" ht="12.75">
      <c r="A21">
        <f t="shared" si="5"/>
        <v>850</v>
      </c>
      <c r="B21">
        <f t="shared" si="0"/>
        <v>137.55910631904055</v>
      </c>
      <c r="C21">
        <f t="shared" si="1"/>
        <v>1460.5395541901885</v>
      </c>
      <c r="D21">
        <f t="shared" si="6"/>
        <v>330</v>
      </c>
      <c r="E21">
        <f t="shared" si="2"/>
        <v>200</v>
      </c>
    </row>
    <row r="22" spans="1:5" ht="12.75">
      <c r="A22">
        <f t="shared" si="5"/>
        <v>900</v>
      </c>
      <c r="B22">
        <f t="shared" si="0"/>
        <v>94.65382626808275</v>
      </c>
      <c r="C22">
        <f t="shared" si="1"/>
        <v>1546.4536456131405</v>
      </c>
      <c r="D22">
        <f t="shared" si="6"/>
        <v>330</v>
      </c>
      <c r="E22">
        <f t="shared" si="2"/>
        <v>200</v>
      </c>
    </row>
    <row r="23" spans="1:5" ht="12.75">
      <c r="A23">
        <f t="shared" si="5"/>
        <v>950</v>
      </c>
      <c r="B23">
        <f t="shared" si="0"/>
        <v>48.70754155722295</v>
      </c>
      <c r="C23">
        <f t="shared" si="1"/>
        <v>1632.3677370360929</v>
      </c>
      <c r="D23">
        <f t="shared" si="6"/>
        <v>330</v>
      </c>
      <c r="E23">
        <f t="shared" si="2"/>
        <v>200</v>
      </c>
    </row>
    <row r="24" spans="1:5" ht="12.75">
      <c r="A24">
        <f t="shared" si="5"/>
        <v>1000</v>
      </c>
      <c r="B24">
        <f t="shared" si="0"/>
        <v>0</v>
      </c>
      <c r="C24">
        <f t="shared" si="1"/>
        <v>1718.2818284590453</v>
      </c>
      <c r="D24">
        <f t="shared" si="6"/>
        <v>330</v>
      </c>
      <c r="E24">
        <f t="shared" si="2"/>
        <v>200</v>
      </c>
    </row>
    <row r="25" spans="1:5" ht="12.75">
      <c r="A25">
        <f t="shared" si="5"/>
        <v>1050</v>
      </c>
      <c r="B25">
        <f t="shared" si="0"/>
        <v>0</v>
      </c>
      <c r="E25">
        <f t="shared" si="2"/>
        <v>200</v>
      </c>
    </row>
    <row r="26" spans="1:5" ht="12.75">
      <c r="A26">
        <f t="shared" si="5"/>
        <v>1100</v>
      </c>
      <c r="B26">
        <f t="shared" si="0"/>
        <v>0</v>
      </c>
      <c r="E26">
        <f t="shared" si="2"/>
        <v>200</v>
      </c>
    </row>
    <row r="27" spans="1:5" ht="12.75">
      <c r="A27">
        <f t="shared" si="5"/>
        <v>1150</v>
      </c>
      <c r="B27">
        <f t="shared" si="0"/>
        <v>0</v>
      </c>
      <c r="E27">
        <f t="shared" si="2"/>
        <v>200</v>
      </c>
    </row>
    <row r="28" spans="1:5" ht="12.75">
      <c r="A28">
        <f t="shared" si="5"/>
        <v>1200</v>
      </c>
      <c r="B28">
        <f t="shared" si="0"/>
        <v>0</v>
      </c>
      <c r="E28">
        <f t="shared" si="2"/>
        <v>200</v>
      </c>
    </row>
    <row r="29" spans="1:5" ht="12.75">
      <c r="A29">
        <f t="shared" si="5"/>
        <v>1250</v>
      </c>
      <c r="B29">
        <f t="shared" si="0"/>
        <v>0</v>
      </c>
      <c r="E29">
        <f t="shared" si="2"/>
        <v>200</v>
      </c>
    </row>
    <row r="30" spans="1:5" ht="12.75">
      <c r="A30">
        <f t="shared" si="5"/>
        <v>1300</v>
      </c>
      <c r="B30">
        <f t="shared" si="0"/>
        <v>0</v>
      </c>
      <c r="E30">
        <f t="shared" si="2"/>
        <v>200</v>
      </c>
    </row>
    <row r="31" spans="1:5" ht="12.75">
      <c r="A31">
        <f t="shared" si="5"/>
        <v>1350</v>
      </c>
      <c r="B31">
        <f t="shared" si="0"/>
        <v>0</v>
      </c>
      <c r="E31">
        <f t="shared" si="2"/>
        <v>200</v>
      </c>
    </row>
    <row r="32" spans="1:5" ht="12.75">
      <c r="A32">
        <f t="shared" si="5"/>
        <v>1400</v>
      </c>
      <c r="B32">
        <f t="shared" si="0"/>
        <v>0</v>
      </c>
      <c r="E32">
        <f t="shared" si="2"/>
        <v>200</v>
      </c>
    </row>
    <row r="33" spans="1:5" ht="12.75">
      <c r="A33">
        <f t="shared" si="5"/>
        <v>1450</v>
      </c>
      <c r="B33">
        <f t="shared" si="0"/>
        <v>0</v>
      </c>
      <c r="E33">
        <f t="shared" si="2"/>
        <v>200</v>
      </c>
    </row>
    <row r="34" spans="1:5" ht="12.75">
      <c r="A34">
        <f t="shared" si="5"/>
        <v>1500</v>
      </c>
      <c r="B34">
        <f t="shared" si="0"/>
        <v>0</v>
      </c>
      <c r="E34">
        <f t="shared" si="2"/>
        <v>200</v>
      </c>
    </row>
    <row r="35" spans="1:5" ht="12.75">
      <c r="A35">
        <f t="shared" si="5"/>
        <v>1550</v>
      </c>
      <c r="B35">
        <f t="shared" si="0"/>
        <v>0</v>
      </c>
      <c r="E35">
        <f t="shared" si="2"/>
        <v>200</v>
      </c>
    </row>
    <row r="36" spans="1:5" ht="12.75">
      <c r="A36">
        <f t="shared" si="5"/>
        <v>1600</v>
      </c>
      <c r="B36">
        <f t="shared" si="0"/>
        <v>0</v>
      </c>
      <c r="E36">
        <f t="shared" si="2"/>
        <v>200</v>
      </c>
    </row>
    <row r="37" spans="1:5" ht="12.75">
      <c r="A37">
        <f t="shared" si="5"/>
        <v>1650</v>
      </c>
      <c r="B37">
        <f t="shared" si="0"/>
        <v>0</v>
      </c>
      <c r="E37">
        <f t="shared" si="2"/>
        <v>200</v>
      </c>
    </row>
    <row r="38" spans="1:5" ht="12.75">
      <c r="A38">
        <f t="shared" si="5"/>
        <v>1700</v>
      </c>
      <c r="B38">
        <f t="shared" si="0"/>
        <v>0</v>
      </c>
      <c r="E38">
        <f t="shared" si="2"/>
        <v>200</v>
      </c>
    </row>
    <row r="39" spans="1:5" ht="12.75">
      <c r="A39">
        <f t="shared" si="5"/>
        <v>1750</v>
      </c>
      <c r="B39">
        <f t="shared" si="0"/>
        <v>0</v>
      </c>
      <c r="E39">
        <f t="shared" si="2"/>
        <v>200</v>
      </c>
    </row>
    <row r="40" spans="1:5" ht="12.75">
      <c r="A40">
        <f t="shared" si="5"/>
        <v>1800</v>
      </c>
      <c r="B40">
        <f t="shared" si="0"/>
        <v>0</v>
      </c>
      <c r="E40">
        <f t="shared" si="2"/>
        <v>200</v>
      </c>
    </row>
    <row r="41" spans="1:5" ht="12.75">
      <c r="A41">
        <f t="shared" si="5"/>
        <v>1850</v>
      </c>
      <c r="B41">
        <f t="shared" si="0"/>
        <v>0</v>
      </c>
      <c r="E41">
        <f t="shared" si="2"/>
        <v>200</v>
      </c>
    </row>
    <row r="42" spans="1:5" ht="12.75">
      <c r="A42">
        <f t="shared" si="5"/>
        <v>1900</v>
      </c>
      <c r="B42">
        <f t="shared" si="0"/>
        <v>0</v>
      </c>
      <c r="E42">
        <f t="shared" si="2"/>
        <v>200</v>
      </c>
    </row>
    <row r="43" spans="1:5" ht="12.75">
      <c r="A43">
        <f t="shared" si="5"/>
        <v>1950</v>
      </c>
      <c r="B43">
        <f t="shared" si="0"/>
        <v>0</v>
      </c>
      <c r="E43">
        <f t="shared" si="2"/>
        <v>200</v>
      </c>
    </row>
    <row r="44" spans="1:5" ht="12.75">
      <c r="A44">
        <f t="shared" si="5"/>
        <v>2000</v>
      </c>
      <c r="B44">
        <f t="shared" si="0"/>
        <v>0</v>
      </c>
      <c r="E44">
        <f t="shared" si="2"/>
        <v>200</v>
      </c>
    </row>
    <row r="45" spans="1:5" ht="12.75">
      <c r="A45">
        <f t="shared" si="5"/>
        <v>2050</v>
      </c>
      <c r="B45">
        <f t="shared" si="0"/>
        <v>0</v>
      </c>
      <c r="E45">
        <f t="shared" si="2"/>
        <v>200</v>
      </c>
    </row>
    <row r="46" spans="1:5" ht="12.75">
      <c r="A46">
        <f t="shared" si="5"/>
        <v>2100</v>
      </c>
      <c r="B46">
        <f t="shared" si="0"/>
        <v>0</v>
      </c>
      <c r="E46">
        <f t="shared" si="2"/>
        <v>200</v>
      </c>
    </row>
    <row r="47" spans="1:5" ht="12.75">
      <c r="A47">
        <f t="shared" si="5"/>
        <v>2150</v>
      </c>
      <c r="B47">
        <f t="shared" si="0"/>
        <v>0</v>
      </c>
      <c r="E47">
        <f t="shared" si="2"/>
        <v>200</v>
      </c>
    </row>
    <row r="48" spans="1:5" ht="12.75">
      <c r="A48">
        <f t="shared" si="5"/>
        <v>2200</v>
      </c>
      <c r="B48">
        <f t="shared" si="0"/>
        <v>0</v>
      </c>
      <c r="E48">
        <f t="shared" si="2"/>
        <v>200</v>
      </c>
    </row>
    <row r="49" spans="1:5" ht="12.75">
      <c r="A49">
        <f t="shared" si="5"/>
        <v>2250</v>
      </c>
      <c r="B49">
        <f t="shared" si="0"/>
        <v>0</v>
      </c>
      <c r="E49">
        <f t="shared" si="2"/>
        <v>200</v>
      </c>
    </row>
    <row r="50" spans="1:5" ht="12.75">
      <c r="A50">
        <f t="shared" si="5"/>
        <v>2300</v>
      </c>
      <c r="B50">
        <f t="shared" si="0"/>
        <v>0</v>
      </c>
      <c r="E50">
        <f t="shared" si="2"/>
        <v>200</v>
      </c>
    </row>
    <row r="51" spans="1:5" ht="12.75">
      <c r="A51">
        <f t="shared" si="5"/>
        <v>2350</v>
      </c>
      <c r="B51">
        <f t="shared" si="0"/>
        <v>0</v>
      </c>
      <c r="E51">
        <f t="shared" si="2"/>
        <v>200</v>
      </c>
    </row>
    <row r="52" spans="1:5" ht="12.75">
      <c r="A52">
        <f t="shared" si="5"/>
        <v>2400</v>
      </c>
      <c r="B52">
        <f t="shared" si="0"/>
        <v>0</v>
      </c>
      <c r="E52">
        <f t="shared" si="2"/>
        <v>200</v>
      </c>
    </row>
    <row r="53" spans="1:5" ht="12.75">
      <c r="A53">
        <f t="shared" si="5"/>
        <v>2450</v>
      </c>
      <c r="B53">
        <f t="shared" si="0"/>
        <v>0</v>
      </c>
      <c r="E53">
        <f t="shared" si="2"/>
        <v>200</v>
      </c>
    </row>
    <row r="54" spans="1:5" ht="12.75">
      <c r="A54">
        <f t="shared" si="5"/>
        <v>2500</v>
      </c>
      <c r="B54">
        <f t="shared" si="0"/>
        <v>0</v>
      </c>
      <c r="E54">
        <f t="shared" si="2"/>
        <v>200</v>
      </c>
    </row>
    <row r="55" spans="1:5" ht="12.75">
      <c r="A55">
        <f t="shared" si="5"/>
        <v>2550</v>
      </c>
      <c r="B55">
        <f t="shared" si="0"/>
        <v>0</v>
      </c>
      <c r="E55">
        <f t="shared" si="2"/>
        <v>200</v>
      </c>
    </row>
    <row r="56" spans="1:5" ht="12.75">
      <c r="A56">
        <f t="shared" si="5"/>
        <v>2600</v>
      </c>
      <c r="B56">
        <f t="shared" si="0"/>
        <v>0</v>
      </c>
      <c r="E56">
        <f t="shared" si="2"/>
        <v>200</v>
      </c>
    </row>
    <row r="57" spans="1:5" ht="12.75">
      <c r="A57">
        <f t="shared" si="5"/>
        <v>2650</v>
      </c>
      <c r="B57">
        <f t="shared" si="0"/>
        <v>0</v>
      </c>
      <c r="E57">
        <f t="shared" si="2"/>
        <v>200</v>
      </c>
    </row>
    <row r="58" spans="1:5" ht="12.75">
      <c r="A58">
        <f t="shared" si="5"/>
        <v>2700</v>
      </c>
      <c r="B58">
        <f t="shared" si="0"/>
        <v>0</v>
      </c>
      <c r="E58">
        <f t="shared" si="2"/>
        <v>200</v>
      </c>
    </row>
    <row r="59" spans="1:5" ht="12.75">
      <c r="A59">
        <f t="shared" si="5"/>
        <v>2750</v>
      </c>
      <c r="B59">
        <f t="shared" si="0"/>
        <v>0</v>
      </c>
      <c r="E59">
        <f t="shared" si="2"/>
        <v>200</v>
      </c>
    </row>
    <row r="60" spans="1:5" ht="12.75">
      <c r="A60">
        <f t="shared" si="5"/>
        <v>2800</v>
      </c>
      <c r="B60">
        <f t="shared" si="0"/>
        <v>0</v>
      </c>
      <c r="E60">
        <f t="shared" si="2"/>
        <v>200</v>
      </c>
    </row>
    <row r="61" spans="1:5" ht="12.75">
      <c r="A61">
        <f t="shared" si="5"/>
        <v>2850</v>
      </c>
      <c r="B61">
        <f t="shared" si="0"/>
        <v>0</v>
      </c>
      <c r="E61">
        <f t="shared" si="2"/>
        <v>200</v>
      </c>
    </row>
    <row r="62" spans="1:5" ht="12.75">
      <c r="A62">
        <f t="shared" si="5"/>
        <v>2900</v>
      </c>
      <c r="B62">
        <f t="shared" si="0"/>
        <v>0</v>
      </c>
      <c r="E62">
        <f t="shared" si="2"/>
        <v>200</v>
      </c>
    </row>
    <row r="63" spans="1:5" ht="12.75">
      <c r="A63">
        <f t="shared" si="5"/>
        <v>2950</v>
      </c>
      <c r="B63">
        <f t="shared" si="0"/>
        <v>0</v>
      </c>
      <c r="E63">
        <f t="shared" si="2"/>
        <v>200</v>
      </c>
    </row>
    <row r="64" spans="1:5" ht="12.75">
      <c r="A64">
        <f t="shared" si="5"/>
        <v>3000</v>
      </c>
      <c r="B64">
        <f t="shared" si="0"/>
        <v>0</v>
      </c>
      <c r="E64">
        <f t="shared" si="2"/>
        <v>200</v>
      </c>
    </row>
    <row r="65" spans="1:5" ht="12.75">
      <c r="A65">
        <f t="shared" si="5"/>
        <v>3050</v>
      </c>
      <c r="B65">
        <f t="shared" si="0"/>
        <v>0</v>
      </c>
      <c r="E65">
        <f t="shared" si="2"/>
        <v>200</v>
      </c>
    </row>
    <row r="66" spans="1:5" ht="12.75">
      <c r="A66">
        <f t="shared" si="5"/>
        <v>3100</v>
      </c>
      <c r="B66">
        <f t="shared" si="0"/>
        <v>0</v>
      </c>
      <c r="E66">
        <f t="shared" si="2"/>
        <v>200</v>
      </c>
    </row>
    <row r="67" spans="1:5" ht="12.75">
      <c r="A67">
        <f t="shared" si="5"/>
        <v>3150</v>
      </c>
      <c r="B67">
        <f aca="true" t="shared" si="7" ref="B67:B104">MAX(0,A67*EXP(G$1-G$1*A67/G$2)-A67)</f>
        <v>0</v>
      </c>
      <c r="E67">
        <f aca="true" t="shared" si="8" ref="E67:E104">G$3</f>
        <v>200</v>
      </c>
    </row>
    <row r="68" spans="1:5" ht="12.75">
      <c r="A68">
        <f t="shared" si="5"/>
        <v>3200</v>
      </c>
      <c r="B68">
        <f t="shared" si="7"/>
        <v>0</v>
      </c>
      <c r="E68">
        <f t="shared" si="8"/>
        <v>200</v>
      </c>
    </row>
    <row r="69" spans="1:5" ht="12.75">
      <c r="A69">
        <f t="shared" si="5"/>
        <v>3250</v>
      </c>
      <c r="B69">
        <f t="shared" si="7"/>
        <v>0</v>
      </c>
      <c r="E69">
        <f t="shared" si="8"/>
        <v>200</v>
      </c>
    </row>
    <row r="70" spans="1:5" ht="12.75">
      <c r="A70">
        <f t="shared" si="5"/>
        <v>3300</v>
      </c>
      <c r="B70">
        <f t="shared" si="7"/>
        <v>0</v>
      </c>
      <c r="E70">
        <f t="shared" si="8"/>
        <v>200</v>
      </c>
    </row>
    <row r="71" spans="1:5" ht="12.75">
      <c r="A71">
        <f t="shared" si="5"/>
        <v>3350</v>
      </c>
      <c r="B71">
        <f t="shared" si="7"/>
        <v>0</v>
      </c>
      <c r="E71">
        <f t="shared" si="8"/>
        <v>200</v>
      </c>
    </row>
    <row r="72" spans="1:5" ht="12.75">
      <c r="A72">
        <f t="shared" si="5"/>
        <v>3400</v>
      </c>
      <c r="B72">
        <f t="shared" si="7"/>
        <v>0</v>
      </c>
      <c r="E72">
        <f t="shared" si="8"/>
        <v>200</v>
      </c>
    </row>
    <row r="73" spans="1:5" ht="12.75">
      <c r="A73">
        <f t="shared" si="5"/>
        <v>3450</v>
      </c>
      <c r="B73">
        <f t="shared" si="7"/>
        <v>0</v>
      </c>
      <c r="E73">
        <f t="shared" si="8"/>
        <v>200</v>
      </c>
    </row>
    <row r="74" spans="1:5" ht="12.75">
      <c r="A74">
        <f t="shared" si="5"/>
        <v>3500</v>
      </c>
      <c r="B74">
        <f t="shared" si="7"/>
        <v>0</v>
      </c>
      <c r="E74">
        <f t="shared" si="8"/>
        <v>200</v>
      </c>
    </row>
    <row r="75" spans="1:5" ht="12.75">
      <c r="A75">
        <f t="shared" si="5"/>
        <v>3550</v>
      </c>
      <c r="B75">
        <f t="shared" si="7"/>
        <v>0</v>
      </c>
      <c r="E75">
        <f t="shared" si="8"/>
        <v>200</v>
      </c>
    </row>
    <row r="76" spans="1:5" ht="12.75">
      <c r="A76">
        <f t="shared" si="5"/>
        <v>3600</v>
      </c>
      <c r="B76">
        <f t="shared" si="7"/>
        <v>0</v>
      </c>
      <c r="E76">
        <f t="shared" si="8"/>
        <v>200</v>
      </c>
    </row>
    <row r="77" spans="1:5" ht="12.75">
      <c r="A77">
        <f t="shared" si="5"/>
        <v>3650</v>
      </c>
      <c r="B77">
        <f t="shared" si="7"/>
        <v>0</v>
      </c>
      <c r="E77">
        <f t="shared" si="8"/>
        <v>200</v>
      </c>
    </row>
    <row r="78" spans="1:5" ht="12.75">
      <c r="A78">
        <f aca="true" t="shared" si="9" ref="A78:A104">A77+50</f>
        <v>3700</v>
      </c>
      <c r="B78">
        <f t="shared" si="7"/>
        <v>0</v>
      </c>
      <c r="E78">
        <f t="shared" si="8"/>
        <v>200</v>
      </c>
    </row>
    <row r="79" spans="1:5" ht="12.75">
      <c r="A79">
        <f t="shared" si="9"/>
        <v>3750</v>
      </c>
      <c r="B79">
        <f t="shared" si="7"/>
        <v>0</v>
      </c>
      <c r="E79">
        <f t="shared" si="8"/>
        <v>200</v>
      </c>
    </row>
    <row r="80" spans="1:5" ht="12.75">
      <c r="A80">
        <f t="shared" si="9"/>
        <v>3800</v>
      </c>
      <c r="B80">
        <f t="shared" si="7"/>
        <v>0</v>
      </c>
      <c r="E80">
        <f t="shared" si="8"/>
        <v>200</v>
      </c>
    </row>
    <row r="81" spans="1:5" ht="12.75">
      <c r="A81">
        <f t="shared" si="9"/>
        <v>3850</v>
      </c>
      <c r="B81">
        <f t="shared" si="7"/>
        <v>0</v>
      </c>
      <c r="E81">
        <f t="shared" si="8"/>
        <v>200</v>
      </c>
    </row>
    <row r="82" spans="1:5" ht="12.75">
      <c r="A82">
        <f t="shared" si="9"/>
        <v>3900</v>
      </c>
      <c r="B82">
        <f t="shared" si="7"/>
        <v>0</v>
      </c>
      <c r="E82">
        <f t="shared" si="8"/>
        <v>200</v>
      </c>
    </row>
    <row r="83" spans="1:5" ht="12.75">
      <c r="A83">
        <f t="shared" si="9"/>
        <v>3950</v>
      </c>
      <c r="B83">
        <f t="shared" si="7"/>
        <v>0</v>
      </c>
      <c r="E83">
        <f t="shared" si="8"/>
        <v>200</v>
      </c>
    </row>
    <row r="84" spans="1:5" ht="12.75">
      <c r="A84">
        <f t="shared" si="9"/>
        <v>4000</v>
      </c>
      <c r="B84">
        <f t="shared" si="7"/>
        <v>0</v>
      </c>
      <c r="E84">
        <f t="shared" si="8"/>
        <v>200</v>
      </c>
    </row>
    <row r="85" spans="1:5" ht="12.75">
      <c r="A85">
        <f t="shared" si="9"/>
        <v>4050</v>
      </c>
      <c r="B85">
        <f t="shared" si="7"/>
        <v>0</v>
      </c>
      <c r="E85">
        <f t="shared" si="8"/>
        <v>200</v>
      </c>
    </row>
    <row r="86" spans="1:5" ht="12.75">
      <c r="A86">
        <f t="shared" si="9"/>
        <v>4100</v>
      </c>
      <c r="B86">
        <f t="shared" si="7"/>
        <v>0</v>
      </c>
      <c r="E86">
        <f t="shared" si="8"/>
        <v>200</v>
      </c>
    </row>
    <row r="87" spans="1:5" ht="12.75">
      <c r="A87">
        <f t="shared" si="9"/>
        <v>4150</v>
      </c>
      <c r="B87">
        <f t="shared" si="7"/>
        <v>0</v>
      </c>
      <c r="E87">
        <f t="shared" si="8"/>
        <v>200</v>
      </c>
    </row>
    <row r="88" spans="1:5" ht="12.75">
      <c r="A88">
        <f t="shared" si="9"/>
        <v>4200</v>
      </c>
      <c r="B88">
        <f t="shared" si="7"/>
        <v>0</v>
      </c>
      <c r="E88">
        <f t="shared" si="8"/>
        <v>200</v>
      </c>
    </row>
    <row r="89" spans="1:5" ht="12.75">
      <c r="A89">
        <f t="shared" si="9"/>
        <v>4250</v>
      </c>
      <c r="B89">
        <f t="shared" si="7"/>
        <v>0</v>
      </c>
      <c r="E89">
        <f t="shared" si="8"/>
        <v>200</v>
      </c>
    </row>
    <row r="90" spans="1:5" ht="12.75">
      <c r="A90">
        <f t="shared" si="9"/>
        <v>4300</v>
      </c>
      <c r="B90">
        <f t="shared" si="7"/>
        <v>0</v>
      </c>
      <c r="E90">
        <f t="shared" si="8"/>
        <v>200</v>
      </c>
    </row>
    <row r="91" spans="1:5" ht="12.75">
      <c r="A91">
        <f t="shared" si="9"/>
        <v>4350</v>
      </c>
      <c r="B91">
        <f t="shared" si="7"/>
        <v>0</v>
      </c>
      <c r="E91">
        <f t="shared" si="8"/>
        <v>200</v>
      </c>
    </row>
    <row r="92" spans="1:5" ht="12.75">
      <c r="A92">
        <f t="shared" si="9"/>
        <v>4400</v>
      </c>
      <c r="B92">
        <f t="shared" si="7"/>
        <v>0</v>
      </c>
      <c r="E92">
        <f t="shared" si="8"/>
        <v>200</v>
      </c>
    </row>
    <row r="93" spans="1:5" ht="12.75">
      <c r="A93">
        <f t="shared" si="9"/>
        <v>4450</v>
      </c>
      <c r="B93">
        <f t="shared" si="7"/>
        <v>0</v>
      </c>
      <c r="E93">
        <f t="shared" si="8"/>
        <v>200</v>
      </c>
    </row>
    <row r="94" spans="1:5" ht="12.75">
      <c r="A94">
        <f t="shared" si="9"/>
        <v>4500</v>
      </c>
      <c r="B94">
        <f t="shared" si="7"/>
        <v>0</v>
      </c>
      <c r="E94">
        <f t="shared" si="8"/>
        <v>200</v>
      </c>
    </row>
    <row r="95" spans="1:5" ht="12.75">
      <c r="A95">
        <f t="shared" si="9"/>
        <v>4550</v>
      </c>
      <c r="B95">
        <f t="shared" si="7"/>
        <v>0</v>
      </c>
      <c r="E95">
        <f t="shared" si="8"/>
        <v>200</v>
      </c>
    </row>
    <row r="96" spans="1:5" ht="12.75">
      <c r="A96">
        <f t="shared" si="9"/>
        <v>4600</v>
      </c>
      <c r="B96">
        <f t="shared" si="7"/>
        <v>0</v>
      </c>
      <c r="E96">
        <f t="shared" si="8"/>
        <v>200</v>
      </c>
    </row>
    <row r="97" spans="1:5" ht="12.75">
      <c r="A97">
        <f t="shared" si="9"/>
        <v>4650</v>
      </c>
      <c r="B97">
        <f t="shared" si="7"/>
        <v>0</v>
      </c>
      <c r="E97">
        <f t="shared" si="8"/>
        <v>200</v>
      </c>
    </row>
    <row r="98" spans="1:5" ht="12.75">
      <c r="A98">
        <f t="shared" si="9"/>
        <v>4700</v>
      </c>
      <c r="B98">
        <f t="shared" si="7"/>
        <v>0</v>
      </c>
      <c r="E98">
        <f t="shared" si="8"/>
        <v>200</v>
      </c>
    </row>
    <row r="99" spans="1:5" ht="12.75">
      <c r="A99">
        <f t="shared" si="9"/>
        <v>4750</v>
      </c>
      <c r="B99">
        <f t="shared" si="7"/>
        <v>0</v>
      </c>
      <c r="E99">
        <f t="shared" si="8"/>
        <v>200</v>
      </c>
    </row>
    <row r="100" spans="1:5" ht="12.75">
      <c r="A100">
        <f t="shared" si="9"/>
        <v>4800</v>
      </c>
      <c r="B100">
        <f t="shared" si="7"/>
        <v>0</v>
      </c>
      <c r="E100">
        <f t="shared" si="8"/>
        <v>200</v>
      </c>
    </row>
    <row r="101" spans="1:5" ht="12.75">
      <c r="A101">
        <f t="shared" si="9"/>
        <v>4850</v>
      </c>
      <c r="B101">
        <f t="shared" si="7"/>
        <v>0</v>
      </c>
      <c r="E101">
        <f t="shared" si="8"/>
        <v>200</v>
      </c>
    </row>
    <row r="102" spans="1:5" ht="12.75">
      <c r="A102">
        <f t="shared" si="9"/>
        <v>4900</v>
      </c>
      <c r="B102">
        <f t="shared" si="7"/>
        <v>0</v>
      </c>
      <c r="E102">
        <f t="shared" si="8"/>
        <v>200</v>
      </c>
    </row>
    <row r="103" spans="1:5" ht="12.75">
      <c r="A103">
        <f t="shared" si="9"/>
        <v>4950</v>
      </c>
      <c r="B103">
        <f t="shared" si="7"/>
        <v>0</v>
      </c>
      <c r="E103">
        <f t="shared" si="8"/>
        <v>200</v>
      </c>
    </row>
    <row r="104" spans="1:5" ht="12.75">
      <c r="A104">
        <f t="shared" si="9"/>
        <v>5000</v>
      </c>
      <c r="B104">
        <f t="shared" si="7"/>
        <v>0</v>
      </c>
      <c r="E104">
        <f t="shared" si="8"/>
        <v>200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"/>
    </sheetView>
  </sheetViews>
  <sheetFormatPr defaultColWidth="9.00390625" defaultRowHeight="13.5"/>
  <cols>
    <col min="1" max="1" width="7.50390625" style="0" customWidth="1"/>
    <col min="2" max="2" width="5.625" style="0" customWidth="1"/>
  </cols>
  <sheetData>
    <row r="1" spans="2:3" ht="12.75">
      <c r="B1" t="s">
        <v>0</v>
      </c>
      <c r="C1">
        <v>1</v>
      </c>
    </row>
    <row r="2" spans="2:3" ht="12.75">
      <c r="B2" t="s">
        <v>6</v>
      </c>
      <c r="C2">
        <v>0.001</v>
      </c>
    </row>
    <row r="3" spans="2:10" ht="12.75">
      <c r="B3" t="s">
        <v>7</v>
      </c>
      <c r="C3">
        <v>0.1</v>
      </c>
      <c r="D3">
        <f>AVERAGE(D7:D106)</f>
        <v>331.2832499342492</v>
      </c>
      <c r="F3">
        <f>AVERAGE(F7:F106)</f>
        <v>323.5293966968847</v>
      </c>
      <c r="H3">
        <f>AVERAGE(H7:H106)</f>
        <v>331.2683677418682</v>
      </c>
      <c r="J3">
        <f>AVERAGE(J7:J106)</f>
        <v>323.5004799698704</v>
      </c>
    </row>
    <row r="4" spans="3:10" ht="12.75">
      <c r="C4" t="s">
        <v>15</v>
      </c>
      <c r="D4">
        <v>433</v>
      </c>
      <c r="E4" t="s">
        <v>16</v>
      </c>
      <c r="F4">
        <v>0.433</v>
      </c>
      <c r="G4" t="s">
        <v>15</v>
      </c>
      <c r="H4">
        <v>430</v>
      </c>
      <c r="I4" t="s">
        <v>16</v>
      </c>
      <c r="J4">
        <v>0.434</v>
      </c>
    </row>
    <row r="5" spans="1:10" ht="12.75">
      <c r="A5" t="s">
        <v>9</v>
      </c>
      <c r="B5" t="s">
        <v>8</v>
      </c>
      <c r="C5" t="s">
        <v>10</v>
      </c>
      <c r="D5" t="s">
        <v>11</v>
      </c>
      <c r="E5" t="s">
        <v>12</v>
      </c>
      <c r="F5" t="s">
        <v>13</v>
      </c>
      <c r="G5" t="s">
        <v>10</v>
      </c>
      <c r="H5" t="s">
        <v>11</v>
      </c>
      <c r="I5" t="s">
        <v>12</v>
      </c>
      <c r="J5" t="s">
        <v>13</v>
      </c>
    </row>
    <row r="6" spans="1:10" ht="12.75">
      <c r="A6">
        <f aca="true" ca="1" t="shared" si="0" ref="A6:A37">NORMINV(RAND(),C$1,C$3)</f>
        <v>0.8952931894999253</v>
      </c>
      <c r="B6">
        <v>0</v>
      </c>
      <c r="C6">
        <f>D4</f>
        <v>433</v>
      </c>
      <c r="D6">
        <f>MAX(0,C6-D$4)</f>
        <v>0</v>
      </c>
      <c r="E6">
        <f>C6</f>
        <v>433</v>
      </c>
      <c r="F6">
        <f aca="true" t="shared" si="1" ref="F6:F37">E6*F$4</f>
        <v>187.489</v>
      </c>
      <c r="G6">
        <f>E6</f>
        <v>433</v>
      </c>
      <c r="H6">
        <f>MAX(0,G6-H$4)</f>
        <v>3</v>
      </c>
      <c r="I6">
        <f>G6</f>
        <v>433</v>
      </c>
      <c r="J6">
        <f>I6*J$4</f>
        <v>187.922</v>
      </c>
    </row>
    <row r="7" spans="1:10" ht="12.75">
      <c r="A7">
        <f ca="1" t="shared" si="0"/>
        <v>0.9530988194236926</v>
      </c>
      <c r="B7">
        <f>B6+1</f>
        <v>1</v>
      </c>
      <c r="C7">
        <f aca="true" t="shared" si="2" ref="C7:C38">(C6-D6)*EXP($A7-$C$2*(C6-D6))</f>
        <v>728.3899478381385</v>
      </c>
      <c r="D7">
        <f aca="true" t="shared" si="3" ref="D7:D70">MAX(0,C7-D$4)</f>
        <v>295.3899478381385</v>
      </c>
      <c r="E7">
        <f aca="true" t="shared" si="4" ref="E7:E38">(E6-F6)*EXP($A7-$C$2*(E6-F6))</f>
        <v>498.16411561944324</v>
      </c>
      <c r="F7">
        <f t="shared" si="1"/>
        <v>215.70506206321892</v>
      </c>
      <c r="G7">
        <f aca="true" t="shared" si="5" ref="G7:G38">(G6-H6)*EXP($A7-$C$2*(G6-H6))</f>
        <v>725.5166546146697</v>
      </c>
      <c r="H7">
        <f aca="true" t="shared" si="6" ref="H7:H70">MAX(0,G7-H$4)</f>
        <v>295.51665461466973</v>
      </c>
      <c r="I7">
        <f aca="true" t="shared" si="7" ref="I7:I38">(I6-J6)*EXP($A7-$C$2*(I6-J6))</f>
        <v>497.5008905499661</v>
      </c>
      <c r="J7">
        <f>I7*J$4</f>
        <v>215.91538649868528</v>
      </c>
    </row>
    <row r="8" spans="1:10" ht="12.75">
      <c r="A8">
        <f ca="1" t="shared" si="0"/>
        <v>0.8589166566578953</v>
      </c>
      <c r="B8">
        <f aca="true" t="shared" si="8" ref="B8:B28">B7+1</f>
        <v>2</v>
      </c>
      <c r="C8">
        <f t="shared" si="2"/>
        <v>662.9200433583118</v>
      </c>
      <c r="D8">
        <f t="shared" si="3"/>
        <v>229.92004335831177</v>
      </c>
      <c r="E8">
        <f t="shared" si="4"/>
        <v>502.69880826085506</v>
      </c>
      <c r="F8">
        <f t="shared" si="1"/>
        <v>217.66858397695023</v>
      </c>
      <c r="G8">
        <f t="shared" si="5"/>
        <v>660.3050104711389</v>
      </c>
      <c r="H8">
        <f t="shared" si="6"/>
        <v>230.30501047113887</v>
      </c>
      <c r="I8">
        <f t="shared" si="7"/>
        <v>501.5820977922132</v>
      </c>
      <c r="J8">
        <f aca="true" t="shared" si="9" ref="J8:J71">I8*J$4</f>
        <v>217.6866304418205</v>
      </c>
    </row>
    <row r="9" spans="1:10" ht="12.75">
      <c r="A9">
        <f ca="1" t="shared" si="0"/>
        <v>0.884818504331889</v>
      </c>
      <c r="B9">
        <f t="shared" si="8"/>
        <v>3</v>
      </c>
      <c r="C9">
        <f t="shared" si="2"/>
        <v>680.315208265172</v>
      </c>
      <c r="D9">
        <f t="shared" si="3"/>
        <v>247.31520826517203</v>
      </c>
      <c r="E9">
        <f t="shared" si="4"/>
        <v>519.2489833388126</v>
      </c>
      <c r="F9">
        <f t="shared" si="1"/>
        <v>224.8348097857059</v>
      </c>
      <c r="G9">
        <f t="shared" si="5"/>
        <v>677.6315563510667</v>
      </c>
      <c r="H9">
        <f t="shared" si="6"/>
        <v>247.6315563510667</v>
      </c>
      <c r="I9">
        <f t="shared" si="7"/>
        <v>517.7689678089347</v>
      </c>
      <c r="J9">
        <f t="shared" si="9"/>
        <v>224.71173202907767</v>
      </c>
    </row>
    <row r="10" spans="1:10" ht="12.75">
      <c r="A10">
        <f ca="1" t="shared" si="0"/>
        <v>1.2294111030104418</v>
      </c>
      <c r="B10">
        <f t="shared" si="8"/>
        <v>4</v>
      </c>
      <c r="C10">
        <f t="shared" si="2"/>
        <v>960.2069469915616</v>
      </c>
      <c r="D10">
        <f t="shared" si="3"/>
        <v>527.2069469915616</v>
      </c>
      <c r="E10">
        <f t="shared" si="4"/>
        <v>749.9334423174155</v>
      </c>
      <c r="F10">
        <f t="shared" si="1"/>
        <v>324.7211805234409</v>
      </c>
      <c r="G10">
        <f t="shared" si="5"/>
        <v>956.4192009880551</v>
      </c>
      <c r="H10">
        <f t="shared" si="6"/>
        <v>526.4192009880551</v>
      </c>
      <c r="I10">
        <f t="shared" si="7"/>
        <v>747.4906532169414</v>
      </c>
      <c r="J10">
        <f t="shared" si="9"/>
        <v>324.4109434961526</v>
      </c>
    </row>
    <row r="11" spans="1:10" ht="12.75">
      <c r="A11">
        <f ca="1" t="shared" si="0"/>
        <v>0.9380591809380153</v>
      </c>
      <c r="B11">
        <f t="shared" si="8"/>
        <v>5</v>
      </c>
      <c r="C11">
        <f t="shared" si="2"/>
        <v>717.517192443554</v>
      </c>
      <c r="D11">
        <f t="shared" si="3"/>
        <v>284.517192443554</v>
      </c>
      <c r="E11">
        <f t="shared" si="4"/>
        <v>710.1210176500481</v>
      </c>
      <c r="F11">
        <f t="shared" si="1"/>
        <v>307.4824006424708</v>
      </c>
      <c r="G11">
        <f t="shared" si="5"/>
        <v>714.6867891782574</v>
      </c>
      <c r="H11">
        <f t="shared" si="6"/>
        <v>284.6867891782574</v>
      </c>
      <c r="I11">
        <f t="shared" si="7"/>
        <v>708.0679555955834</v>
      </c>
      <c r="J11">
        <f t="shared" si="9"/>
        <v>307.3014927284832</v>
      </c>
    </row>
    <row r="12" spans="1:10" ht="12.75">
      <c r="A12">
        <f ca="1" t="shared" si="0"/>
        <v>1.195851584765533</v>
      </c>
      <c r="B12">
        <f t="shared" si="8"/>
        <v>6</v>
      </c>
      <c r="C12">
        <f t="shared" si="2"/>
        <v>928.5175785054286</v>
      </c>
      <c r="D12">
        <f t="shared" si="3"/>
        <v>495.51757850542856</v>
      </c>
      <c r="E12">
        <f t="shared" si="4"/>
        <v>890.0275305133736</v>
      </c>
      <c r="F12">
        <f t="shared" si="1"/>
        <v>385.38192071229076</v>
      </c>
      <c r="G12">
        <f t="shared" si="5"/>
        <v>924.8548381366063</v>
      </c>
      <c r="H12">
        <f t="shared" si="6"/>
        <v>494.8548381366063</v>
      </c>
      <c r="I12">
        <f t="shared" si="7"/>
        <v>887.5492321772767</v>
      </c>
      <c r="J12">
        <f t="shared" si="9"/>
        <v>385.1963667649381</v>
      </c>
    </row>
    <row r="13" spans="1:10" ht="12.75">
      <c r="A13">
        <f ca="1" t="shared" si="0"/>
        <v>0.9182760624198372</v>
      </c>
      <c r="B13">
        <f t="shared" si="8"/>
        <v>7</v>
      </c>
      <c r="C13">
        <f t="shared" si="2"/>
        <v>703.4619514350151</v>
      </c>
      <c r="D13">
        <f t="shared" si="3"/>
        <v>270.46195143501507</v>
      </c>
      <c r="E13">
        <f t="shared" si="4"/>
        <v>763.1746260360114</v>
      </c>
      <c r="F13">
        <f t="shared" si="1"/>
        <v>330.45461307359295</v>
      </c>
      <c r="G13">
        <f t="shared" si="5"/>
        <v>700.6869921374226</v>
      </c>
      <c r="H13">
        <f t="shared" si="6"/>
        <v>270.68699213742264</v>
      </c>
      <c r="I13">
        <f t="shared" si="7"/>
        <v>761.4511258942474</v>
      </c>
      <c r="J13">
        <f t="shared" si="9"/>
        <v>330.46978863810335</v>
      </c>
    </row>
    <row r="14" spans="1:10" ht="12.75">
      <c r="A14">
        <f ca="1" t="shared" si="0"/>
        <v>1.0045691322729704</v>
      </c>
      <c r="B14">
        <f t="shared" si="8"/>
        <v>8</v>
      </c>
      <c r="C14">
        <f t="shared" si="2"/>
        <v>766.8619975991162</v>
      </c>
      <c r="D14">
        <f t="shared" si="3"/>
        <v>333.8619975991162</v>
      </c>
      <c r="E14">
        <f t="shared" si="4"/>
        <v>766.5807308948384</v>
      </c>
      <c r="F14">
        <f t="shared" si="1"/>
        <v>331.92945647746507</v>
      </c>
      <c r="G14">
        <f t="shared" si="5"/>
        <v>763.8369429733943</v>
      </c>
      <c r="H14">
        <f t="shared" si="6"/>
        <v>333.83694297339434</v>
      </c>
      <c r="I14">
        <f t="shared" si="7"/>
        <v>764.829232297632</v>
      </c>
      <c r="J14">
        <f t="shared" si="9"/>
        <v>331.9358868171723</v>
      </c>
    </row>
    <row r="15" spans="1:10" ht="12.75">
      <c r="A15">
        <f ca="1" t="shared" si="0"/>
        <v>1.0420196044857386</v>
      </c>
      <c r="B15">
        <f t="shared" si="8"/>
        <v>9</v>
      </c>
      <c r="C15">
        <f t="shared" si="2"/>
        <v>796.1258946831493</v>
      </c>
      <c r="D15">
        <f t="shared" si="3"/>
        <v>363.12589468314934</v>
      </c>
      <c r="E15">
        <f t="shared" si="4"/>
        <v>797.8434271687836</v>
      </c>
      <c r="F15">
        <f t="shared" si="1"/>
        <v>345.4662039640833</v>
      </c>
      <c r="G15">
        <f t="shared" si="5"/>
        <v>792.9854022243912</v>
      </c>
      <c r="H15">
        <f t="shared" si="6"/>
        <v>362.98540222439124</v>
      </c>
      <c r="I15">
        <f t="shared" si="7"/>
        <v>796.0146907415584</v>
      </c>
      <c r="J15">
        <f t="shared" si="9"/>
        <v>345.47037578183637</v>
      </c>
    </row>
    <row r="16" spans="1:10" ht="12.75">
      <c r="A16">
        <f ca="1" t="shared" si="0"/>
        <v>1.0266881406175905</v>
      </c>
      <c r="B16">
        <f t="shared" si="8"/>
        <v>10</v>
      </c>
      <c r="C16">
        <f t="shared" si="2"/>
        <v>784.0132091546985</v>
      </c>
      <c r="D16">
        <f t="shared" si="3"/>
        <v>351.01320915469853</v>
      </c>
      <c r="E16">
        <f t="shared" si="4"/>
        <v>803.379587373064</v>
      </c>
      <c r="F16">
        <f t="shared" si="1"/>
        <v>347.8633613325367</v>
      </c>
      <c r="G16">
        <f t="shared" si="5"/>
        <v>780.9204978293158</v>
      </c>
      <c r="H16">
        <f t="shared" si="6"/>
        <v>350.92049782931576</v>
      </c>
      <c r="I16">
        <f t="shared" si="7"/>
        <v>801.5924136356779</v>
      </c>
      <c r="J16">
        <f t="shared" si="9"/>
        <v>347.89110751788417</v>
      </c>
    </row>
    <row r="17" spans="1:10" ht="12.75">
      <c r="A17">
        <f ca="1" t="shared" si="0"/>
        <v>0.9059920751444587</v>
      </c>
      <c r="B17">
        <f t="shared" si="8"/>
        <v>11</v>
      </c>
      <c r="C17">
        <f t="shared" si="2"/>
        <v>694.873492034856</v>
      </c>
      <c r="D17">
        <f t="shared" si="3"/>
        <v>261.873492034856</v>
      </c>
      <c r="E17">
        <f t="shared" si="4"/>
        <v>714.7316715069315</v>
      </c>
      <c r="F17">
        <f t="shared" si="1"/>
        <v>309.4788137625014</v>
      </c>
      <c r="G17">
        <f t="shared" si="5"/>
        <v>692.1324117910148</v>
      </c>
      <c r="H17">
        <f t="shared" si="6"/>
        <v>262.13241179101476</v>
      </c>
      <c r="I17">
        <f t="shared" si="7"/>
        <v>713.177141248793</v>
      </c>
      <c r="J17">
        <f t="shared" si="9"/>
        <v>309.51887930197614</v>
      </c>
    </row>
    <row r="18" spans="1:10" ht="12.75">
      <c r="A18">
        <f ca="1" t="shared" si="0"/>
        <v>0.8149099220157182</v>
      </c>
      <c r="B18">
        <f t="shared" si="8"/>
        <v>12</v>
      </c>
      <c r="C18">
        <f t="shared" si="2"/>
        <v>634.3796866453599</v>
      </c>
      <c r="D18">
        <f t="shared" si="3"/>
        <v>201.37968664535993</v>
      </c>
      <c r="E18">
        <f t="shared" si="4"/>
        <v>610.4328383878001</v>
      </c>
      <c r="F18">
        <f t="shared" si="1"/>
        <v>264.31741902191743</v>
      </c>
      <c r="G18">
        <f t="shared" si="5"/>
        <v>631.8772374282145</v>
      </c>
      <c r="H18">
        <f t="shared" si="6"/>
        <v>201.87723742821447</v>
      </c>
      <c r="I18">
        <f t="shared" si="7"/>
        <v>609.0012338877636</v>
      </c>
      <c r="J18">
        <f t="shared" si="9"/>
        <v>264.3065355072894</v>
      </c>
    </row>
    <row r="19" spans="1:10" ht="12.75">
      <c r="A19">
        <f ca="1" t="shared" si="0"/>
        <v>0.8271017289142901</v>
      </c>
      <c r="B19">
        <f t="shared" si="8"/>
        <v>13</v>
      </c>
      <c r="C19">
        <f t="shared" si="2"/>
        <v>642.1612606213326</v>
      </c>
      <c r="D19">
        <f t="shared" si="3"/>
        <v>209.16126062133264</v>
      </c>
      <c r="E19">
        <f t="shared" si="4"/>
        <v>559.90023213879</v>
      </c>
      <c r="F19">
        <f t="shared" si="1"/>
        <v>242.43680051609607</v>
      </c>
      <c r="G19">
        <f t="shared" si="5"/>
        <v>639.6281152862089</v>
      </c>
      <c r="H19">
        <f t="shared" si="6"/>
        <v>209.62811528620887</v>
      </c>
      <c r="I19">
        <f t="shared" si="7"/>
        <v>558.3947354870344</v>
      </c>
      <c r="J19">
        <f t="shared" si="9"/>
        <v>242.34331520137292</v>
      </c>
    </row>
    <row r="20" spans="1:10" ht="12.75">
      <c r="A20">
        <f ca="1" t="shared" si="0"/>
        <v>0.9390824286518489</v>
      </c>
      <c r="B20">
        <f t="shared" si="8"/>
        <v>14</v>
      </c>
      <c r="C20">
        <f t="shared" si="2"/>
        <v>718.2517660316366</v>
      </c>
      <c r="D20">
        <f t="shared" si="3"/>
        <v>285.25176603163663</v>
      </c>
      <c r="E20">
        <f t="shared" si="4"/>
        <v>591.0978867661861</v>
      </c>
      <c r="F20">
        <f t="shared" si="1"/>
        <v>255.94538496975858</v>
      </c>
      <c r="G20">
        <f t="shared" si="5"/>
        <v>715.4184650803973</v>
      </c>
      <c r="H20">
        <f t="shared" si="6"/>
        <v>285.41846508039725</v>
      </c>
      <c r="I20">
        <f t="shared" si="7"/>
        <v>589.3003178062484</v>
      </c>
      <c r="J20">
        <f t="shared" si="9"/>
        <v>255.75633792791177</v>
      </c>
    </row>
    <row r="21" spans="1:10" ht="12.75">
      <c r="A21">
        <f ca="1" t="shared" si="0"/>
        <v>0.9482965554018298</v>
      </c>
      <c r="B21">
        <f t="shared" si="8"/>
        <v>15</v>
      </c>
      <c r="C21">
        <f t="shared" si="2"/>
        <v>724.9004125388861</v>
      </c>
      <c r="D21">
        <f t="shared" si="3"/>
        <v>291.90041253888614</v>
      </c>
      <c r="E21">
        <f t="shared" si="4"/>
        <v>618.7675710202246</v>
      </c>
      <c r="F21">
        <f t="shared" si="1"/>
        <v>267.9263582517573</v>
      </c>
      <c r="G21">
        <f t="shared" si="5"/>
        <v>722.0408845494904</v>
      </c>
      <c r="H21">
        <f t="shared" si="6"/>
        <v>292.04088454949044</v>
      </c>
      <c r="I21">
        <f t="shared" si="7"/>
        <v>616.7891959998533</v>
      </c>
      <c r="J21">
        <f t="shared" si="9"/>
        <v>267.68651106393634</v>
      </c>
    </row>
    <row r="22" spans="1:10" ht="12.75">
      <c r="A22">
        <f ca="1" t="shared" si="0"/>
        <v>1.0404175076162416</v>
      </c>
      <c r="B22">
        <f t="shared" si="8"/>
        <v>16</v>
      </c>
      <c r="C22">
        <f t="shared" si="2"/>
        <v>794.851445048033</v>
      </c>
      <c r="D22">
        <f t="shared" si="3"/>
        <v>361.85144504803304</v>
      </c>
      <c r="E22">
        <f t="shared" si="4"/>
        <v>699.1812661240456</v>
      </c>
      <c r="F22">
        <f t="shared" si="1"/>
        <v>302.74548823171176</v>
      </c>
      <c r="G22">
        <f t="shared" si="5"/>
        <v>791.7159799341897</v>
      </c>
      <c r="H22">
        <f t="shared" si="6"/>
        <v>361.7159799341897</v>
      </c>
      <c r="I22">
        <f t="shared" si="7"/>
        <v>696.9271791697889</v>
      </c>
      <c r="J22">
        <f t="shared" si="9"/>
        <v>302.4663957596884</v>
      </c>
    </row>
    <row r="23" spans="1:10" ht="12.75">
      <c r="A23">
        <f ca="1" t="shared" si="0"/>
        <v>1.099940666960691</v>
      </c>
      <c r="B23">
        <f t="shared" si="8"/>
        <v>17</v>
      </c>
      <c r="C23">
        <f t="shared" si="2"/>
        <v>843.5999547480835</v>
      </c>
      <c r="D23">
        <f t="shared" si="3"/>
        <v>410.5999547480835</v>
      </c>
      <c r="E23">
        <f t="shared" si="4"/>
        <v>801.1265659374234</v>
      </c>
      <c r="F23">
        <f t="shared" si="1"/>
        <v>346.8878030509043</v>
      </c>
      <c r="G23">
        <f t="shared" si="5"/>
        <v>840.2721904914649</v>
      </c>
      <c r="H23">
        <f t="shared" si="6"/>
        <v>410.2721904914649</v>
      </c>
      <c r="I23">
        <f t="shared" si="7"/>
        <v>798.711345320495</v>
      </c>
      <c r="J23">
        <f t="shared" si="9"/>
        <v>346.6407238690948</v>
      </c>
    </row>
    <row r="24" spans="1:10" ht="12.75">
      <c r="A24">
        <f ca="1" t="shared" si="0"/>
        <v>1.1067102676598843</v>
      </c>
      <c r="B24">
        <f t="shared" si="8"/>
        <v>18</v>
      </c>
      <c r="C24">
        <f t="shared" si="2"/>
        <v>849.3301633201556</v>
      </c>
      <c r="D24">
        <f t="shared" si="3"/>
        <v>416.33016332015563</v>
      </c>
      <c r="E24">
        <f t="shared" si="4"/>
        <v>872.2660442683504</v>
      </c>
      <c r="F24">
        <f t="shared" si="1"/>
        <v>377.6911971681957</v>
      </c>
      <c r="G24">
        <f t="shared" si="5"/>
        <v>845.9797950043953</v>
      </c>
      <c r="H24">
        <f t="shared" si="6"/>
        <v>415.9797950043953</v>
      </c>
      <c r="I24">
        <f t="shared" si="7"/>
        <v>869.9868146728177</v>
      </c>
      <c r="J24">
        <f t="shared" si="9"/>
        <v>377.57427756800286</v>
      </c>
    </row>
    <row r="25" spans="1:10" ht="12.75">
      <c r="A25">
        <f ca="1" t="shared" si="0"/>
        <v>0.9836695501500369</v>
      </c>
      <c r="B25">
        <f t="shared" si="8"/>
        <v>19</v>
      </c>
      <c r="C25">
        <f t="shared" si="2"/>
        <v>751.0012214186756</v>
      </c>
      <c r="D25">
        <f t="shared" si="3"/>
        <v>318.00122141867564</v>
      </c>
      <c r="E25">
        <f t="shared" si="4"/>
        <v>806.572027089477</v>
      </c>
      <c r="F25">
        <f t="shared" si="1"/>
        <v>349.24568772974357</v>
      </c>
      <c r="G25">
        <f t="shared" si="5"/>
        <v>748.0387330884571</v>
      </c>
      <c r="H25">
        <f t="shared" si="6"/>
        <v>318.0387330884571</v>
      </c>
      <c r="I25">
        <f t="shared" si="7"/>
        <v>804.7839596154736</v>
      </c>
      <c r="J25">
        <f t="shared" si="9"/>
        <v>349.27623847311554</v>
      </c>
    </row>
    <row r="26" spans="1:10" ht="12.75">
      <c r="A26">
        <f ca="1" t="shared" si="0"/>
        <v>0.9283637268121617</v>
      </c>
      <c r="B26">
        <f t="shared" si="8"/>
        <v>20</v>
      </c>
      <c r="C26">
        <f t="shared" si="2"/>
        <v>710.5941526584795</v>
      </c>
      <c r="D26">
        <f t="shared" si="3"/>
        <v>277.5941526584795</v>
      </c>
      <c r="E26">
        <f t="shared" si="4"/>
        <v>732.4789578602945</v>
      </c>
      <c r="F26">
        <f t="shared" si="1"/>
        <v>317.1633887535075</v>
      </c>
      <c r="G26">
        <f t="shared" si="5"/>
        <v>707.7910588355487</v>
      </c>
      <c r="H26">
        <f t="shared" si="6"/>
        <v>277.7910588355487</v>
      </c>
      <c r="I26">
        <f t="shared" si="7"/>
        <v>730.8941686516831</v>
      </c>
      <c r="J26">
        <f t="shared" si="9"/>
        <v>317.20806919483044</v>
      </c>
    </row>
    <row r="27" spans="1:10" ht="12.75">
      <c r="A27">
        <f ca="1" t="shared" si="0"/>
        <v>1.004121988026864</v>
      </c>
      <c r="B27">
        <f t="shared" si="8"/>
        <v>21</v>
      </c>
      <c r="C27">
        <f t="shared" si="2"/>
        <v>766.5191763203251</v>
      </c>
      <c r="D27">
        <f t="shared" si="3"/>
        <v>333.5191763203251</v>
      </c>
      <c r="E27">
        <f t="shared" si="4"/>
        <v>748.3307487182891</v>
      </c>
      <c r="F27">
        <f t="shared" si="1"/>
        <v>324.02721419501916</v>
      </c>
      <c r="G27">
        <f t="shared" si="5"/>
        <v>763.4954740280067</v>
      </c>
      <c r="H27">
        <f t="shared" si="6"/>
        <v>333.4954740280067</v>
      </c>
      <c r="I27">
        <f t="shared" si="7"/>
        <v>746.6102990096358</v>
      </c>
      <c r="J27">
        <f t="shared" si="9"/>
        <v>324.0288697701819</v>
      </c>
    </row>
    <row r="28" spans="1:10" ht="12.75">
      <c r="A28">
        <f ca="1" t="shared" si="0"/>
        <v>0.9377219108378122</v>
      </c>
      <c r="B28">
        <f t="shared" si="8"/>
        <v>22</v>
      </c>
      <c r="C28">
        <f t="shared" si="2"/>
        <v>717.2752361527658</v>
      </c>
      <c r="D28">
        <f t="shared" si="3"/>
        <v>284.27523615276584</v>
      </c>
      <c r="E28">
        <f t="shared" si="4"/>
        <v>709.0084599815091</v>
      </c>
      <c r="F28">
        <f t="shared" si="1"/>
        <v>307.00066317199344</v>
      </c>
      <c r="G28">
        <f t="shared" si="5"/>
        <v>714.4457873368995</v>
      </c>
      <c r="H28">
        <f t="shared" si="6"/>
        <v>284.44578733689946</v>
      </c>
      <c r="I28">
        <f t="shared" si="7"/>
        <v>707.3479125056657</v>
      </c>
      <c r="J28">
        <f t="shared" si="9"/>
        <v>306.9889940274589</v>
      </c>
    </row>
    <row r="29" spans="1:10" ht="12.75">
      <c r="A29">
        <f ca="1" t="shared" si="0"/>
        <v>0.9599172947698442</v>
      </c>
      <c r="B29">
        <f aca="true" t="shared" si="10" ref="B29:B92">B28+1</f>
        <v>23</v>
      </c>
      <c r="C29">
        <f t="shared" si="2"/>
        <v>733.3734272982939</v>
      </c>
      <c r="D29">
        <f t="shared" si="3"/>
        <v>300.3734272982939</v>
      </c>
      <c r="E29">
        <f t="shared" si="4"/>
        <v>702.3142696693869</v>
      </c>
      <c r="F29">
        <f t="shared" si="1"/>
        <v>304.10207876684456</v>
      </c>
      <c r="G29">
        <f t="shared" si="5"/>
        <v>730.480475651745</v>
      </c>
      <c r="H29">
        <f t="shared" si="6"/>
        <v>300.480475651745</v>
      </c>
      <c r="I29">
        <f t="shared" si="7"/>
        <v>700.5878842801845</v>
      </c>
      <c r="J29">
        <f t="shared" si="9"/>
        <v>304.0551417776001</v>
      </c>
    </row>
    <row r="30" spans="1:10" ht="12.75">
      <c r="A30">
        <f ca="1" t="shared" si="0"/>
        <v>1.1102981072744023</v>
      </c>
      <c r="B30">
        <f t="shared" si="10"/>
        <v>24</v>
      </c>
      <c r="C30">
        <f t="shared" si="2"/>
        <v>852.3828968102792</v>
      </c>
      <c r="D30">
        <f t="shared" si="3"/>
        <v>419.38289681027925</v>
      </c>
      <c r="E30">
        <f t="shared" si="4"/>
        <v>811.6513877607097</v>
      </c>
      <c r="F30">
        <f t="shared" si="1"/>
        <v>351.4450509003873</v>
      </c>
      <c r="G30">
        <f t="shared" si="5"/>
        <v>849.0204863205759</v>
      </c>
      <c r="H30">
        <f t="shared" si="6"/>
        <v>419.02048632057586</v>
      </c>
      <c r="I30">
        <f t="shared" si="7"/>
        <v>809.5867896421188</v>
      </c>
      <c r="J30">
        <f t="shared" si="9"/>
        <v>351.36066670467955</v>
      </c>
    </row>
    <row r="31" spans="1:10" ht="12.75">
      <c r="A31">
        <f ca="1" t="shared" si="0"/>
        <v>1.0872775360683429</v>
      </c>
      <c r="B31">
        <f t="shared" si="10"/>
        <v>25</v>
      </c>
      <c r="C31">
        <f t="shared" si="2"/>
        <v>832.9846911866974</v>
      </c>
      <c r="D31">
        <f t="shared" si="3"/>
        <v>399.98469118669743</v>
      </c>
      <c r="E31">
        <f t="shared" si="4"/>
        <v>861.5612466797472</v>
      </c>
      <c r="F31">
        <f t="shared" si="1"/>
        <v>373.05601981233053</v>
      </c>
      <c r="G31">
        <f t="shared" si="5"/>
        <v>829.698801155481</v>
      </c>
      <c r="H31">
        <f t="shared" si="6"/>
        <v>399.69880115548096</v>
      </c>
      <c r="I31">
        <f t="shared" si="7"/>
        <v>859.5544671985715</v>
      </c>
      <c r="J31">
        <f t="shared" si="9"/>
        <v>373.04663876418005</v>
      </c>
    </row>
    <row r="32" spans="1:10" ht="12.75">
      <c r="A32">
        <f ca="1" t="shared" si="0"/>
        <v>0.8502627093432582</v>
      </c>
      <c r="B32">
        <f t="shared" si="10"/>
        <v>26</v>
      </c>
      <c r="C32">
        <f t="shared" si="2"/>
        <v>657.2079200849508</v>
      </c>
      <c r="D32">
        <f t="shared" si="3"/>
        <v>224.20792008495084</v>
      </c>
      <c r="E32">
        <f t="shared" si="4"/>
        <v>701.4205625622542</v>
      </c>
      <c r="F32">
        <f t="shared" si="1"/>
        <v>303.7151035894561</v>
      </c>
      <c r="G32">
        <f t="shared" si="5"/>
        <v>654.6154199155092</v>
      </c>
      <c r="H32">
        <f t="shared" si="6"/>
        <v>224.61541991550916</v>
      </c>
      <c r="I32">
        <f t="shared" si="7"/>
        <v>699.9492789254963</v>
      </c>
      <c r="J32">
        <f t="shared" si="9"/>
        <v>303.7779870536654</v>
      </c>
    </row>
    <row r="33" spans="1:10" ht="12.75">
      <c r="A33">
        <f ca="1" t="shared" si="0"/>
        <v>1.0233850185646682</v>
      </c>
      <c r="B33">
        <f t="shared" si="10"/>
        <v>27</v>
      </c>
      <c r="C33">
        <f t="shared" si="2"/>
        <v>781.4277901617122</v>
      </c>
      <c r="D33">
        <f t="shared" si="3"/>
        <v>348.4277901617122</v>
      </c>
      <c r="E33">
        <f t="shared" si="4"/>
        <v>743.5167082458743</v>
      </c>
      <c r="F33">
        <f t="shared" si="1"/>
        <v>321.94273467046355</v>
      </c>
      <c r="G33">
        <f t="shared" si="5"/>
        <v>778.3452775861808</v>
      </c>
      <c r="H33">
        <f t="shared" si="6"/>
        <v>348.3452775861808</v>
      </c>
      <c r="I33">
        <f t="shared" si="7"/>
        <v>741.7857090629602</v>
      </c>
      <c r="J33">
        <f t="shared" si="9"/>
        <v>321.93499773332474</v>
      </c>
    </row>
    <row r="34" spans="1:10" ht="12.75">
      <c r="A34">
        <f ca="1" t="shared" si="0"/>
        <v>1.0995625694871325</v>
      </c>
      <c r="B34">
        <f t="shared" si="10"/>
        <v>28</v>
      </c>
      <c r="C34">
        <f t="shared" si="2"/>
        <v>843.2810520284546</v>
      </c>
      <c r="D34">
        <f t="shared" si="3"/>
        <v>410.2810520284546</v>
      </c>
      <c r="E34">
        <f t="shared" si="4"/>
        <v>830.4634004006195</v>
      </c>
      <c r="F34">
        <f t="shared" si="1"/>
        <v>359.5906523734683</v>
      </c>
      <c r="G34">
        <f t="shared" si="5"/>
        <v>839.9545457532593</v>
      </c>
      <c r="H34">
        <f t="shared" si="6"/>
        <v>409.95454575325925</v>
      </c>
      <c r="I34">
        <f t="shared" si="7"/>
        <v>828.4952114214474</v>
      </c>
      <c r="J34">
        <f t="shared" si="9"/>
        <v>359.5669217569082</v>
      </c>
    </row>
    <row r="35" spans="1:10" ht="12.75">
      <c r="A35">
        <f ca="1" t="shared" si="0"/>
        <v>1.1473298565365688</v>
      </c>
      <c r="B35">
        <f t="shared" si="10"/>
        <v>29</v>
      </c>
      <c r="C35">
        <f t="shared" si="2"/>
        <v>884.5398661441343</v>
      </c>
      <c r="D35">
        <f t="shared" si="3"/>
        <v>451.5398661441343</v>
      </c>
      <c r="E35">
        <f t="shared" si="4"/>
        <v>926.158134794142</v>
      </c>
      <c r="F35">
        <f t="shared" si="1"/>
        <v>401.02647236586347</v>
      </c>
      <c r="G35">
        <f t="shared" si="5"/>
        <v>881.0506054660829</v>
      </c>
      <c r="H35">
        <f t="shared" si="6"/>
        <v>451.05060546608286</v>
      </c>
      <c r="I35">
        <f t="shared" si="7"/>
        <v>924.1287697432299</v>
      </c>
      <c r="J35">
        <f t="shared" si="9"/>
        <v>401.07188606856175</v>
      </c>
    </row>
    <row r="36" spans="1:10" ht="12.75">
      <c r="A36">
        <f ca="1" t="shared" si="0"/>
        <v>1.0072077111467295</v>
      </c>
      <c r="B36">
        <f t="shared" si="10"/>
        <v>30</v>
      </c>
      <c r="C36">
        <f t="shared" si="2"/>
        <v>768.8880952988725</v>
      </c>
      <c r="D36">
        <f t="shared" si="3"/>
        <v>335.8880952988725</v>
      </c>
      <c r="E36">
        <f t="shared" si="4"/>
        <v>850.4155100925858</v>
      </c>
      <c r="F36">
        <f t="shared" si="1"/>
        <v>368.22991587008966</v>
      </c>
      <c r="G36">
        <f t="shared" si="5"/>
        <v>765.8550482882912</v>
      </c>
      <c r="H36">
        <f t="shared" si="6"/>
        <v>335.8550482882912</v>
      </c>
      <c r="I36">
        <f t="shared" si="7"/>
        <v>848.8148223156467</v>
      </c>
      <c r="J36">
        <f t="shared" si="9"/>
        <v>368.3856328849906</v>
      </c>
    </row>
    <row r="37" spans="1:10" ht="12.75">
      <c r="A37">
        <f ca="1" t="shared" si="0"/>
        <v>1.281288121224052</v>
      </c>
      <c r="B37">
        <f t="shared" si="10"/>
        <v>31</v>
      </c>
      <c r="C37">
        <f t="shared" si="2"/>
        <v>1011.3343224038341</v>
      </c>
      <c r="D37">
        <f t="shared" si="3"/>
        <v>578.3343224038341</v>
      </c>
      <c r="E37">
        <f t="shared" si="4"/>
        <v>1072.1611075081987</v>
      </c>
      <c r="F37">
        <f t="shared" si="1"/>
        <v>464.24575955105</v>
      </c>
      <c r="G37">
        <f t="shared" si="5"/>
        <v>1007.3448933022264</v>
      </c>
      <c r="H37">
        <f t="shared" si="6"/>
        <v>577.3448933022264</v>
      </c>
      <c r="I37">
        <f t="shared" si="7"/>
        <v>1070.1336014539236</v>
      </c>
      <c r="J37">
        <f t="shared" si="9"/>
        <v>464.43798303100283</v>
      </c>
    </row>
    <row r="38" spans="1:10" ht="12.75">
      <c r="A38">
        <f aca="true" ca="1" t="shared" si="11" ref="A38:A69">NORMINV(RAND(),C$1,C$3)</f>
        <v>1.1575685336203219</v>
      </c>
      <c r="B38">
        <f t="shared" si="10"/>
        <v>32</v>
      </c>
      <c r="C38">
        <f t="shared" si="2"/>
        <v>893.6429062223233</v>
      </c>
      <c r="D38">
        <f t="shared" si="3"/>
        <v>460.6429062223233</v>
      </c>
      <c r="E38">
        <f t="shared" si="4"/>
        <v>1053.3057465674356</v>
      </c>
      <c r="F38">
        <f aca="true" t="shared" si="12" ref="F38:F69">E38*F$4</f>
        <v>456.0813882636996</v>
      </c>
      <c r="G38">
        <f t="shared" si="5"/>
        <v>890.117736614656</v>
      </c>
      <c r="H38">
        <f t="shared" si="6"/>
        <v>460.117736614656</v>
      </c>
      <c r="I38">
        <f t="shared" si="7"/>
        <v>1051.7918318544562</v>
      </c>
      <c r="J38">
        <f t="shared" si="9"/>
        <v>456.47765502483395</v>
      </c>
    </row>
    <row r="39" spans="1:10" ht="12.75">
      <c r="A39">
        <f ca="1" t="shared" si="11"/>
        <v>0.886096707645549</v>
      </c>
      <c r="B39">
        <f t="shared" si="10"/>
        <v>33</v>
      </c>
      <c r="C39">
        <f aca="true" t="shared" si="13" ref="C39:C70">(C38-D38)*EXP($A39-$C$2*(C38-D38))</f>
        <v>681.185345406329</v>
      </c>
      <c r="D39">
        <f t="shared" si="3"/>
        <v>248.18534540632902</v>
      </c>
      <c r="E39">
        <f aca="true" t="shared" si="14" ref="E39:E70">(E38-F38)*EXP($A39-$C$2*(E38-F38))</f>
        <v>797.2475251800096</v>
      </c>
      <c r="F39">
        <f t="shared" si="12"/>
        <v>345.20817840294416</v>
      </c>
      <c r="G39">
        <f aca="true" t="shared" si="15" ref="G39:G70">(G38-H38)*EXP($A39-$C$2*(G38-H38))</f>
        <v>678.4982610462397</v>
      </c>
      <c r="H39">
        <f t="shared" si="6"/>
        <v>248.4982610462397</v>
      </c>
      <c r="I39">
        <f aca="true" t="shared" si="16" ref="I39:I70">(I38-J38)*EXP($A39-$C$2*(I38-J38))</f>
        <v>796.2170505846515</v>
      </c>
      <c r="J39">
        <f t="shared" si="9"/>
        <v>345.5581999537387</v>
      </c>
    </row>
    <row r="40" spans="1:10" ht="12.75">
      <c r="A40">
        <f ca="1" t="shared" si="11"/>
        <v>0.9525353114552451</v>
      </c>
      <c r="B40">
        <f t="shared" si="10"/>
        <v>34</v>
      </c>
      <c r="C40">
        <f t="shared" si="13"/>
        <v>727.9796099235951</v>
      </c>
      <c r="D40">
        <f t="shared" si="3"/>
        <v>294.97960992359515</v>
      </c>
      <c r="E40">
        <f t="shared" si="14"/>
        <v>745.6566138737655</v>
      </c>
      <c r="F40">
        <f t="shared" si="12"/>
        <v>322.86931380734046</v>
      </c>
      <c r="G40">
        <f t="shared" si="15"/>
        <v>725.1079353676449</v>
      </c>
      <c r="H40">
        <f t="shared" si="6"/>
        <v>295.1079353676449</v>
      </c>
      <c r="I40">
        <f t="shared" si="16"/>
        <v>744.4063725126348</v>
      </c>
      <c r="J40">
        <f t="shared" si="9"/>
        <v>323.0723656704835</v>
      </c>
    </row>
    <row r="41" spans="1:10" ht="12.75">
      <c r="A41">
        <f ca="1" t="shared" si="11"/>
        <v>0.8084411063657555</v>
      </c>
      <c r="B41">
        <f t="shared" si="10"/>
        <v>35</v>
      </c>
      <c r="C41">
        <f t="shared" si="13"/>
        <v>630.2892458180837</v>
      </c>
      <c r="D41">
        <f t="shared" si="3"/>
        <v>197.2892458180837</v>
      </c>
      <c r="E41">
        <f t="shared" si="14"/>
        <v>621.7406361890403</v>
      </c>
      <c r="F41">
        <f t="shared" si="12"/>
        <v>269.21369546985443</v>
      </c>
      <c r="G41">
        <f t="shared" si="15"/>
        <v>627.8029322380992</v>
      </c>
      <c r="H41">
        <f t="shared" si="6"/>
        <v>197.80293223809917</v>
      </c>
      <c r="I41">
        <f t="shared" si="16"/>
        <v>620.5045789557677</v>
      </c>
      <c r="J41">
        <f t="shared" si="9"/>
        <v>269.2989872668032</v>
      </c>
    </row>
    <row r="42" spans="1:10" ht="12.75">
      <c r="A42">
        <f ca="1" t="shared" si="11"/>
        <v>1.1216519976901071</v>
      </c>
      <c r="B42">
        <f t="shared" si="10"/>
        <v>36</v>
      </c>
      <c r="C42">
        <f t="shared" si="13"/>
        <v>862.1159080269491</v>
      </c>
      <c r="D42">
        <f t="shared" si="3"/>
        <v>429.1159080269491</v>
      </c>
      <c r="E42">
        <f t="shared" si="14"/>
        <v>760.7099210165035</v>
      </c>
      <c r="F42">
        <f t="shared" si="12"/>
        <v>329.387395800146</v>
      </c>
      <c r="G42">
        <f t="shared" si="15"/>
        <v>858.715103548894</v>
      </c>
      <c r="H42">
        <f t="shared" si="6"/>
        <v>428.71510354889404</v>
      </c>
      <c r="I42">
        <f t="shared" si="16"/>
        <v>758.8606694262634</v>
      </c>
      <c r="J42">
        <f t="shared" si="9"/>
        <v>329.3455305309983</v>
      </c>
    </row>
    <row r="43" spans="1:10" ht="12.75">
      <c r="A43">
        <f ca="1" t="shared" si="11"/>
        <v>1.0473854965827567</v>
      </c>
      <c r="B43">
        <f t="shared" si="10"/>
        <v>37</v>
      </c>
      <c r="C43">
        <f t="shared" si="13"/>
        <v>800.4093022033392</v>
      </c>
      <c r="D43">
        <f t="shared" si="3"/>
        <v>367.40930220333917</v>
      </c>
      <c r="E43">
        <f t="shared" si="14"/>
        <v>798.6470432043202</v>
      </c>
      <c r="F43">
        <f t="shared" si="12"/>
        <v>345.8141697074706</v>
      </c>
      <c r="G43">
        <f t="shared" si="15"/>
        <v>797.2519129081576</v>
      </c>
      <c r="H43">
        <f t="shared" si="6"/>
        <v>367.2519129081576</v>
      </c>
      <c r="I43">
        <f t="shared" si="16"/>
        <v>796.7391586264467</v>
      </c>
      <c r="J43">
        <f t="shared" si="9"/>
        <v>345.7847948438779</v>
      </c>
    </row>
    <row r="44" spans="1:10" ht="12.75">
      <c r="A44">
        <f ca="1" t="shared" si="11"/>
        <v>0.9706541535873763</v>
      </c>
      <c r="B44">
        <f t="shared" si="10"/>
        <v>38</v>
      </c>
      <c r="C44">
        <f t="shared" si="13"/>
        <v>741.2899776377791</v>
      </c>
      <c r="D44">
        <f t="shared" si="3"/>
        <v>308.2899776377791</v>
      </c>
      <c r="E44">
        <f t="shared" si="14"/>
        <v>760.0197386288056</v>
      </c>
      <c r="F44">
        <f t="shared" si="12"/>
        <v>329.0885468262728</v>
      </c>
      <c r="G44">
        <f t="shared" si="15"/>
        <v>738.3657974295082</v>
      </c>
      <c r="H44">
        <f t="shared" si="6"/>
        <v>308.36579742950823</v>
      </c>
      <c r="I44">
        <f t="shared" si="16"/>
        <v>758.2900280630091</v>
      </c>
      <c r="J44">
        <f t="shared" si="9"/>
        <v>329.0978721793459</v>
      </c>
    </row>
    <row r="45" spans="1:10" ht="12.75">
      <c r="A45">
        <f ca="1" t="shared" si="11"/>
        <v>0.9847379749108567</v>
      </c>
      <c r="B45">
        <f t="shared" si="10"/>
        <v>39</v>
      </c>
      <c r="C45">
        <f t="shared" si="13"/>
        <v>751.8040385175085</v>
      </c>
      <c r="D45">
        <f t="shared" si="3"/>
        <v>318.8040385175085</v>
      </c>
      <c r="E45">
        <f t="shared" si="14"/>
        <v>749.7615425260426</v>
      </c>
      <c r="F45">
        <f t="shared" si="12"/>
        <v>324.64674791377644</v>
      </c>
      <c r="G45">
        <f t="shared" si="15"/>
        <v>748.8383832999154</v>
      </c>
      <c r="H45">
        <f t="shared" si="6"/>
        <v>318.83838329991545</v>
      </c>
      <c r="I45">
        <f t="shared" si="16"/>
        <v>748.0355873273616</v>
      </c>
      <c r="J45">
        <f t="shared" si="9"/>
        <v>324.6474449000749</v>
      </c>
    </row>
    <row r="46" spans="1:10" ht="12.75">
      <c r="A46">
        <f ca="1" t="shared" si="11"/>
        <v>1.0237230805595183</v>
      </c>
      <c r="B46">
        <f t="shared" si="10"/>
        <v>40</v>
      </c>
      <c r="C46">
        <f t="shared" si="13"/>
        <v>781.6920058574117</v>
      </c>
      <c r="D46">
        <f t="shared" si="3"/>
        <v>348.6920058574117</v>
      </c>
      <c r="E46">
        <f t="shared" si="14"/>
        <v>773.5323742489703</v>
      </c>
      <c r="F46">
        <f t="shared" si="12"/>
        <v>334.9395180498041</v>
      </c>
      <c r="G46">
        <f t="shared" si="15"/>
        <v>778.6084510253663</v>
      </c>
      <c r="H46">
        <f t="shared" si="6"/>
        <v>348.6084510253663</v>
      </c>
      <c r="I46">
        <f t="shared" si="16"/>
        <v>771.721929998588</v>
      </c>
      <c r="J46">
        <f t="shared" si="9"/>
        <v>334.9273176193872</v>
      </c>
    </row>
    <row r="47" spans="1:10" ht="12.75">
      <c r="A47">
        <f ca="1" t="shared" si="11"/>
        <v>1.1748688821108582</v>
      </c>
      <c r="B47">
        <f t="shared" si="10"/>
        <v>41</v>
      </c>
      <c r="C47">
        <f t="shared" si="13"/>
        <v>909.2377490719356</v>
      </c>
      <c r="D47">
        <f t="shared" si="3"/>
        <v>476.2377490719356</v>
      </c>
      <c r="E47">
        <f t="shared" si="14"/>
        <v>915.8454008152582</v>
      </c>
      <c r="F47">
        <f t="shared" si="12"/>
        <v>396.56105855300683</v>
      </c>
      <c r="G47">
        <f t="shared" si="15"/>
        <v>905.6510622008659</v>
      </c>
      <c r="H47">
        <f t="shared" si="6"/>
        <v>475.6510622008659</v>
      </c>
      <c r="I47">
        <f t="shared" si="16"/>
        <v>913.7320438244438</v>
      </c>
      <c r="J47">
        <f t="shared" si="9"/>
        <v>396.5597070198086</v>
      </c>
    </row>
    <row r="48" spans="1:10" ht="12.75">
      <c r="A48">
        <f ca="1" t="shared" si="11"/>
        <v>0.9453766957513248</v>
      </c>
      <c r="B48">
        <f t="shared" si="10"/>
        <v>42</v>
      </c>
      <c r="C48">
        <f t="shared" si="13"/>
        <v>722.7868921666891</v>
      </c>
      <c r="D48">
        <f t="shared" si="3"/>
        <v>289.7868921666891</v>
      </c>
      <c r="E48">
        <f t="shared" si="14"/>
        <v>795.1604770926458</v>
      </c>
      <c r="F48">
        <f t="shared" si="12"/>
        <v>344.3044865811156</v>
      </c>
      <c r="G48">
        <f t="shared" si="15"/>
        <v>719.9357014199768</v>
      </c>
      <c r="H48">
        <f t="shared" si="6"/>
        <v>289.9357014199768</v>
      </c>
      <c r="I48">
        <f t="shared" si="16"/>
        <v>793.6007634329771</v>
      </c>
      <c r="J48">
        <f t="shared" si="9"/>
        <v>344.4227313299121</v>
      </c>
    </row>
    <row r="49" spans="1:10" ht="12.75">
      <c r="A49">
        <f ca="1" t="shared" si="11"/>
        <v>0.8373131546787382</v>
      </c>
      <c r="B49">
        <f t="shared" si="10"/>
        <v>43</v>
      </c>
      <c r="C49">
        <f t="shared" si="13"/>
        <v>648.7522370243397</v>
      </c>
      <c r="D49">
        <f t="shared" si="3"/>
        <v>215.7522370243397</v>
      </c>
      <c r="E49">
        <f t="shared" si="14"/>
        <v>663.5506186223047</v>
      </c>
      <c r="F49">
        <f t="shared" si="12"/>
        <v>287.31741786345793</v>
      </c>
      <c r="G49">
        <f t="shared" si="15"/>
        <v>646.1930921433806</v>
      </c>
      <c r="H49">
        <f t="shared" si="6"/>
        <v>216.19309214338057</v>
      </c>
      <c r="I49">
        <f t="shared" si="16"/>
        <v>662.1912687127613</v>
      </c>
      <c r="J49">
        <f t="shared" si="9"/>
        <v>287.3910106213384</v>
      </c>
    </row>
    <row r="50" spans="1:10" ht="12.75">
      <c r="A50">
        <f ca="1" t="shared" si="11"/>
        <v>0.907574134181411</v>
      </c>
      <c r="B50">
        <f t="shared" si="10"/>
        <v>44</v>
      </c>
      <c r="C50">
        <f t="shared" si="13"/>
        <v>695.9736929844203</v>
      </c>
      <c r="D50">
        <f t="shared" si="3"/>
        <v>262.97369298442027</v>
      </c>
      <c r="E50">
        <f t="shared" si="14"/>
        <v>640.0524328607917</v>
      </c>
      <c r="F50">
        <f t="shared" si="12"/>
        <v>277.14270342872277</v>
      </c>
      <c r="G50">
        <f t="shared" si="15"/>
        <v>693.2282727576589</v>
      </c>
      <c r="H50">
        <f t="shared" si="6"/>
        <v>263.22827275765894</v>
      </c>
      <c r="I50">
        <f t="shared" si="16"/>
        <v>638.5290138389804</v>
      </c>
      <c r="J50">
        <f t="shared" si="9"/>
        <v>277.1215920061175</v>
      </c>
    </row>
    <row r="51" spans="1:10" ht="12.75">
      <c r="A51">
        <f ca="1" t="shared" si="11"/>
        <v>0.9530616592369968</v>
      </c>
      <c r="B51">
        <f t="shared" si="10"/>
        <v>45</v>
      </c>
      <c r="C51">
        <f t="shared" si="13"/>
        <v>728.3628812345926</v>
      </c>
      <c r="D51">
        <f t="shared" si="3"/>
        <v>295.3628812345926</v>
      </c>
      <c r="E51">
        <f t="shared" si="14"/>
        <v>654.7844214433405</v>
      </c>
      <c r="F51">
        <f t="shared" si="12"/>
        <v>283.52165448496646</v>
      </c>
      <c r="G51">
        <f t="shared" si="15"/>
        <v>725.4896947812528</v>
      </c>
      <c r="H51">
        <f t="shared" si="6"/>
        <v>295.48969478125275</v>
      </c>
      <c r="I51">
        <f t="shared" si="16"/>
        <v>653.0542158867603</v>
      </c>
      <c r="J51">
        <f t="shared" si="9"/>
        <v>283.42552969485394</v>
      </c>
    </row>
    <row r="52" spans="1:10" ht="12.75">
      <c r="A52">
        <f ca="1" t="shared" si="11"/>
        <v>1.135198555559545</v>
      </c>
      <c r="B52">
        <f t="shared" si="10"/>
        <v>46</v>
      </c>
      <c r="C52">
        <f t="shared" si="13"/>
        <v>873.8740725830708</v>
      </c>
      <c r="D52">
        <f t="shared" si="3"/>
        <v>440.87407258307076</v>
      </c>
      <c r="E52">
        <f t="shared" si="14"/>
        <v>796.9929772256216</v>
      </c>
      <c r="F52">
        <f t="shared" si="12"/>
        <v>345.0979591386942</v>
      </c>
      <c r="G52">
        <f t="shared" si="15"/>
        <v>870.4268854570403</v>
      </c>
      <c r="H52">
        <f t="shared" si="6"/>
        <v>440.42688545704027</v>
      </c>
      <c r="I52">
        <f t="shared" si="16"/>
        <v>794.7827606580573</v>
      </c>
      <c r="J52">
        <f t="shared" si="9"/>
        <v>344.93571812559685</v>
      </c>
    </row>
    <row r="53" spans="1:10" ht="12.75">
      <c r="A53">
        <f ca="1" t="shared" si="11"/>
        <v>0.955268919594709</v>
      </c>
      <c r="B53">
        <f t="shared" si="10"/>
        <v>47</v>
      </c>
      <c r="C53">
        <f t="shared" si="13"/>
        <v>729.9723433458871</v>
      </c>
      <c r="D53">
        <f t="shared" si="3"/>
        <v>296.9723433458871</v>
      </c>
      <c r="E53">
        <f t="shared" si="14"/>
        <v>747.5668954441674</v>
      </c>
      <c r="F53">
        <f t="shared" si="12"/>
        <v>323.69646572732444</v>
      </c>
      <c r="G53">
        <f t="shared" si="15"/>
        <v>727.0928080177565</v>
      </c>
      <c r="H53">
        <f t="shared" si="6"/>
        <v>297.0928080177565</v>
      </c>
      <c r="I53">
        <f t="shared" si="16"/>
        <v>745.7045651986812</v>
      </c>
      <c r="J53">
        <f t="shared" si="9"/>
        <v>323.6357812962276</v>
      </c>
    </row>
    <row r="54" spans="1:10" ht="12.75">
      <c r="A54">
        <f ca="1" t="shared" si="11"/>
        <v>0.9662880686423488</v>
      </c>
      <c r="B54">
        <f t="shared" si="10"/>
        <v>48</v>
      </c>
      <c r="C54">
        <f t="shared" si="13"/>
        <v>738.0604978482745</v>
      </c>
      <c r="D54">
        <f t="shared" si="3"/>
        <v>305.0604978482745</v>
      </c>
      <c r="E54">
        <f t="shared" si="14"/>
        <v>729.1251983883552</v>
      </c>
      <c r="F54">
        <f t="shared" si="12"/>
        <v>315.7112109021578</v>
      </c>
      <c r="G54">
        <f t="shared" si="15"/>
        <v>735.1490570283244</v>
      </c>
      <c r="H54">
        <f t="shared" si="6"/>
        <v>305.14905702832436</v>
      </c>
      <c r="I54">
        <f t="shared" si="16"/>
        <v>727.3352991712612</v>
      </c>
      <c r="J54">
        <f t="shared" si="9"/>
        <v>315.66351984032735</v>
      </c>
    </row>
    <row r="55" spans="1:10" ht="12.75">
      <c r="A55">
        <f ca="1" t="shared" si="11"/>
        <v>1.004033289391335</v>
      </c>
      <c r="B55">
        <f t="shared" si="10"/>
        <v>49</v>
      </c>
      <c r="C55">
        <f t="shared" si="13"/>
        <v>766.4511901304645</v>
      </c>
      <c r="D55">
        <f t="shared" si="3"/>
        <v>333.4511901304645</v>
      </c>
      <c r="E55">
        <f t="shared" si="14"/>
        <v>746.2560589094729</v>
      </c>
      <c r="F55">
        <f t="shared" si="12"/>
        <v>323.12887350780176</v>
      </c>
      <c r="G55">
        <f t="shared" si="15"/>
        <v>763.4277560245196</v>
      </c>
      <c r="H55">
        <f t="shared" si="6"/>
        <v>333.42775602451957</v>
      </c>
      <c r="I55">
        <f t="shared" si="16"/>
        <v>744.4069713658309</v>
      </c>
      <c r="J55">
        <f t="shared" si="9"/>
        <v>323.0726255727706</v>
      </c>
    </row>
    <row r="56" spans="1:10" ht="12.75">
      <c r="A56">
        <f ca="1" t="shared" si="11"/>
        <v>0.9771056444045262</v>
      </c>
      <c r="B56">
        <f t="shared" si="10"/>
        <v>50</v>
      </c>
      <c r="C56">
        <f t="shared" si="13"/>
        <v>746.0878632374504</v>
      </c>
      <c r="D56">
        <f t="shared" si="3"/>
        <v>313.0878632374504</v>
      </c>
      <c r="E56">
        <f t="shared" si="14"/>
        <v>736.3100308226242</v>
      </c>
      <c r="F56">
        <f t="shared" si="12"/>
        <v>318.8222433461963</v>
      </c>
      <c r="G56">
        <f t="shared" si="15"/>
        <v>743.1447567216137</v>
      </c>
      <c r="H56">
        <f t="shared" si="6"/>
        <v>313.1447567216137</v>
      </c>
      <c r="I56">
        <f t="shared" si="16"/>
        <v>734.5058701644961</v>
      </c>
      <c r="J56">
        <f t="shared" si="9"/>
        <v>318.77554765139126</v>
      </c>
    </row>
    <row r="57" spans="1:10" ht="12.75">
      <c r="A57">
        <f ca="1" t="shared" si="11"/>
        <v>0.8973191019309653</v>
      </c>
      <c r="B57">
        <f t="shared" si="10"/>
        <v>51</v>
      </c>
      <c r="C57">
        <f t="shared" si="13"/>
        <v>688.8729318143968</v>
      </c>
      <c r="D57">
        <f t="shared" si="3"/>
        <v>255.8729318143968</v>
      </c>
      <c r="E57">
        <f t="shared" si="14"/>
        <v>674.577525492929</v>
      </c>
      <c r="F57">
        <f t="shared" si="12"/>
        <v>292.09206853843824</v>
      </c>
      <c r="G57">
        <f t="shared" si="15"/>
        <v>686.1555220908169</v>
      </c>
      <c r="H57">
        <f t="shared" si="6"/>
        <v>256.15552209081693</v>
      </c>
      <c r="I57">
        <f t="shared" si="16"/>
        <v>672.9194040791864</v>
      </c>
      <c r="J57">
        <f t="shared" si="9"/>
        <v>292.0470213703669</v>
      </c>
    </row>
    <row r="58" spans="1:10" ht="12.75">
      <c r="A58">
        <f ca="1" t="shared" si="11"/>
        <v>1.0436069996912989</v>
      </c>
      <c r="B58">
        <f t="shared" si="10"/>
        <v>52</v>
      </c>
      <c r="C58">
        <f t="shared" si="13"/>
        <v>797.3906646907318</v>
      </c>
      <c r="D58">
        <f t="shared" si="3"/>
        <v>364.3906646907318</v>
      </c>
      <c r="E58">
        <f t="shared" si="14"/>
        <v>740.8603709293435</v>
      </c>
      <c r="F58">
        <f t="shared" si="12"/>
        <v>320.79254061240573</v>
      </c>
      <c r="G58">
        <f t="shared" si="15"/>
        <v>794.2451830704637</v>
      </c>
      <c r="H58">
        <f t="shared" si="6"/>
        <v>364.24518307046367</v>
      </c>
      <c r="I58">
        <f t="shared" si="16"/>
        <v>738.9268880885247</v>
      </c>
      <c r="J58">
        <f t="shared" si="9"/>
        <v>320.69426943041975</v>
      </c>
    </row>
    <row r="59" spans="1:10" ht="12.75">
      <c r="A59">
        <f ca="1" t="shared" si="11"/>
        <v>0.914983726509037</v>
      </c>
      <c r="B59">
        <f t="shared" si="10"/>
        <v>53</v>
      </c>
      <c r="C59">
        <f t="shared" si="13"/>
        <v>701.1497267891499</v>
      </c>
      <c r="D59">
        <f t="shared" si="3"/>
        <v>268.1497267891499</v>
      </c>
      <c r="E59">
        <f t="shared" si="14"/>
        <v>689.0625806954378</v>
      </c>
      <c r="F59">
        <f t="shared" si="12"/>
        <v>298.36409744112456</v>
      </c>
      <c r="G59">
        <f t="shared" si="15"/>
        <v>698.3838885666436</v>
      </c>
      <c r="H59">
        <f t="shared" si="6"/>
        <v>268.3838885666436</v>
      </c>
      <c r="I59">
        <f t="shared" si="16"/>
        <v>687.312379363186</v>
      </c>
      <c r="J59">
        <f t="shared" si="9"/>
        <v>298.2935726436227</v>
      </c>
    </row>
    <row r="60" spans="1:10" ht="12.75">
      <c r="A60">
        <f ca="1" t="shared" si="11"/>
        <v>1.0862457493975097</v>
      </c>
      <c r="B60">
        <f t="shared" si="10"/>
        <v>54</v>
      </c>
      <c r="C60">
        <f t="shared" si="13"/>
        <v>832.1256719238439</v>
      </c>
      <c r="D60">
        <f t="shared" si="3"/>
        <v>399.1256719238439</v>
      </c>
      <c r="E60">
        <f t="shared" si="14"/>
        <v>783.2746384881171</v>
      </c>
      <c r="F60">
        <f t="shared" si="12"/>
        <v>339.1579184653547</v>
      </c>
      <c r="G60">
        <f t="shared" si="15"/>
        <v>828.8431704817121</v>
      </c>
      <c r="H60">
        <f t="shared" si="6"/>
        <v>398.84317048171215</v>
      </c>
      <c r="I60">
        <f t="shared" si="16"/>
        <v>781.218305642856</v>
      </c>
      <c r="J60">
        <f t="shared" si="9"/>
        <v>339.0487446489995</v>
      </c>
    </row>
    <row r="61" spans="1:10" ht="12.75">
      <c r="A61">
        <f ca="1" t="shared" si="11"/>
        <v>1.141297592585437</v>
      </c>
      <c r="B61">
        <f t="shared" si="10"/>
        <v>55</v>
      </c>
      <c r="C61">
        <f t="shared" si="13"/>
        <v>879.2201492955793</v>
      </c>
      <c r="D61">
        <f t="shared" si="3"/>
        <v>446.2201492955793</v>
      </c>
      <c r="E61">
        <f t="shared" si="14"/>
        <v>891.8235359720358</v>
      </c>
      <c r="F61">
        <f t="shared" si="12"/>
        <v>386.15959107589146</v>
      </c>
      <c r="G61">
        <f t="shared" si="15"/>
        <v>875.7518734024181</v>
      </c>
      <c r="H61">
        <f t="shared" si="6"/>
        <v>445.75187340241814</v>
      </c>
      <c r="I61">
        <f t="shared" si="16"/>
        <v>889.6440707785779</v>
      </c>
      <c r="J61">
        <f t="shared" si="9"/>
        <v>386.1055267179028</v>
      </c>
    </row>
    <row r="62" spans="1:10" ht="12.75">
      <c r="A62">
        <f ca="1" t="shared" si="11"/>
        <v>0.9254679236298634</v>
      </c>
      <c r="B62">
        <f t="shared" si="10"/>
        <v>56</v>
      </c>
      <c r="C62">
        <f t="shared" si="13"/>
        <v>708.5393883822356</v>
      </c>
      <c r="D62">
        <f t="shared" si="3"/>
        <v>275.53938838223564</v>
      </c>
      <c r="E62">
        <f t="shared" si="14"/>
        <v>769.4502408000756</v>
      </c>
      <c r="F62">
        <f t="shared" si="12"/>
        <v>333.1719542664327</v>
      </c>
      <c r="G62">
        <f t="shared" si="15"/>
        <v>705.7444000257357</v>
      </c>
      <c r="H62">
        <f t="shared" si="6"/>
        <v>275.7444000257357</v>
      </c>
      <c r="I62">
        <f t="shared" si="16"/>
        <v>767.8463446447165</v>
      </c>
      <c r="J62">
        <f t="shared" si="9"/>
        <v>333.24531357580696</v>
      </c>
    </row>
    <row r="63" spans="1:10" ht="12.75">
      <c r="A63">
        <f ca="1" t="shared" si="11"/>
        <v>1.0342490812606104</v>
      </c>
      <c r="B63">
        <f t="shared" si="10"/>
        <v>57</v>
      </c>
      <c r="C63">
        <f t="shared" si="13"/>
        <v>789.9635532443699</v>
      </c>
      <c r="D63">
        <f t="shared" si="3"/>
        <v>356.9635532443699</v>
      </c>
      <c r="E63">
        <f t="shared" si="14"/>
        <v>793.3393851695562</v>
      </c>
      <c r="F63">
        <f t="shared" si="12"/>
        <v>343.51595377841784</v>
      </c>
      <c r="G63">
        <f t="shared" si="15"/>
        <v>786.8473694872205</v>
      </c>
      <c r="H63">
        <f t="shared" si="6"/>
        <v>356.8473694872205</v>
      </c>
      <c r="I63">
        <f t="shared" si="16"/>
        <v>791.6160512283184</v>
      </c>
      <c r="J63">
        <f t="shared" si="9"/>
        <v>343.56136623309015</v>
      </c>
    </row>
    <row r="64" spans="1:10" ht="12.75">
      <c r="A64">
        <f ca="1" t="shared" si="11"/>
        <v>1.1289044009323301</v>
      </c>
      <c r="B64">
        <f t="shared" si="10"/>
        <v>58</v>
      </c>
      <c r="C64">
        <f t="shared" si="13"/>
        <v>868.3910476503506</v>
      </c>
      <c r="D64">
        <f t="shared" si="3"/>
        <v>435.39104765035063</v>
      </c>
      <c r="E64">
        <f t="shared" si="14"/>
        <v>887.0808256237304</v>
      </c>
      <c r="F64">
        <f t="shared" si="12"/>
        <v>384.10599749507526</v>
      </c>
      <c r="G64">
        <f t="shared" si="15"/>
        <v>864.9654895136133</v>
      </c>
      <c r="H64">
        <f t="shared" si="6"/>
        <v>434.9654895136133</v>
      </c>
      <c r="I64">
        <f t="shared" si="16"/>
        <v>885.1569780659279</v>
      </c>
      <c r="J64">
        <f t="shared" si="9"/>
        <v>384.1581284806127</v>
      </c>
    </row>
    <row r="65" spans="1:10" ht="12.75">
      <c r="A65">
        <f ca="1" t="shared" si="11"/>
        <v>1.0163570880228336</v>
      </c>
      <c r="B65">
        <f t="shared" si="10"/>
        <v>59</v>
      </c>
      <c r="C65">
        <f t="shared" si="13"/>
        <v>775.9552228653992</v>
      </c>
      <c r="D65">
        <f t="shared" si="3"/>
        <v>342.95522286539915</v>
      </c>
      <c r="E65">
        <f t="shared" si="14"/>
        <v>840.4373282783088</v>
      </c>
      <c r="F65">
        <f t="shared" si="12"/>
        <v>363.90936314450767</v>
      </c>
      <c r="G65">
        <f t="shared" si="15"/>
        <v>772.8942980267307</v>
      </c>
      <c r="H65">
        <f t="shared" si="6"/>
        <v>342.89429802673067</v>
      </c>
      <c r="I65">
        <f t="shared" si="16"/>
        <v>838.7913975252787</v>
      </c>
      <c r="J65">
        <f t="shared" si="9"/>
        <v>364.03546652597095</v>
      </c>
    </row>
    <row r="66" spans="1:10" ht="12.75">
      <c r="A66">
        <f ca="1" t="shared" si="11"/>
        <v>0.9299978145521137</v>
      </c>
      <c r="B66">
        <f t="shared" si="10"/>
        <v>60</v>
      </c>
      <c r="C66">
        <f t="shared" si="13"/>
        <v>711.7562750978399</v>
      </c>
      <c r="D66">
        <f t="shared" si="3"/>
        <v>278.7562750978399</v>
      </c>
      <c r="E66">
        <f t="shared" si="14"/>
        <v>749.9422918903696</v>
      </c>
      <c r="F66">
        <f t="shared" si="12"/>
        <v>324.72501238853005</v>
      </c>
      <c r="G66">
        <f t="shared" si="15"/>
        <v>708.9485970291493</v>
      </c>
      <c r="H66">
        <f t="shared" si="6"/>
        <v>278.94859702914925</v>
      </c>
      <c r="I66">
        <f t="shared" si="16"/>
        <v>748.4786846679777</v>
      </c>
      <c r="J66">
        <f t="shared" si="9"/>
        <v>324.8397491459023</v>
      </c>
    </row>
    <row r="67" spans="1:10" ht="12.75">
      <c r="A67">
        <f ca="1" t="shared" si="11"/>
        <v>1.1010512630555425</v>
      </c>
      <c r="B67">
        <f t="shared" si="10"/>
        <v>61</v>
      </c>
      <c r="C67">
        <f t="shared" si="13"/>
        <v>844.5373740141788</v>
      </c>
      <c r="D67">
        <f t="shared" si="3"/>
        <v>411.5373740141788</v>
      </c>
      <c r="E67">
        <f t="shared" si="14"/>
        <v>835.837543064628</v>
      </c>
      <c r="F67">
        <f t="shared" si="12"/>
        <v>361.9176561469839</v>
      </c>
      <c r="G67">
        <f t="shared" si="15"/>
        <v>841.2059119025406</v>
      </c>
      <c r="H67">
        <f t="shared" si="6"/>
        <v>411.2059119025406</v>
      </c>
      <c r="I67">
        <f t="shared" si="16"/>
        <v>834.0504172012153</v>
      </c>
      <c r="J67">
        <f t="shared" si="9"/>
        <v>361.97788106532744</v>
      </c>
    </row>
    <row r="68" spans="1:10" ht="12.75">
      <c r="A68">
        <f ca="1" t="shared" si="11"/>
        <v>0.8706623113254429</v>
      </c>
      <c r="B68">
        <f t="shared" si="10"/>
        <v>62</v>
      </c>
      <c r="C68">
        <f t="shared" si="13"/>
        <v>670.7523811816168</v>
      </c>
      <c r="D68">
        <f t="shared" si="3"/>
        <v>237.75238118161678</v>
      </c>
      <c r="E68">
        <f t="shared" si="14"/>
        <v>704.7060157279408</v>
      </c>
      <c r="F68">
        <f t="shared" si="12"/>
        <v>305.13770481019833</v>
      </c>
      <c r="G68">
        <f t="shared" si="15"/>
        <v>668.1064519273832</v>
      </c>
      <c r="H68">
        <f t="shared" si="6"/>
        <v>238.1064519273832</v>
      </c>
      <c r="I68">
        <f t="shared" si="16"/>
        <v>703.257018365835</v>
      </c>
      <c r="J68">
        <f t="shared" si="9"/>
        <v>305.21354597077243</v>
      </c>
    </row>
    <row r="69" spans="1:10" ht="12.75">
      <c r="A69">
        <f ca="1" t="shared" si="11"/>
        <v>0.983087234568421</v>
      </c>
      <c r="B69">
        <f t="shared" si="10"/>
        <v>63</v>
      </c>
      <c r="C69">
        <f t="shared" si="13"/>
        <v>750.5640290099608</v>
      </c>
      <c r="D69">
        <f t="shared" si="3"/>
        <v>317.5640290099608</v>
      </c>
      <c r="E69">
        <f t="shared" si="14"/>
        <v>716.1600426755097</v>
      </c>
      <c r="F69">
        <f t="shared" si="12"/>
        <v>310.0972984784957</v>
      </c>
      <c r="G69">
        <f t="shared" si="15"/>
        <v>747.6032652806778</v>
      </c>
      <c r="H69">
        <f t="shared" si="6"/>
        <v>317.60326528067776</v>
      </c>
      <c r="I69">
        <f t="shared" si="16"/>
        <v>714.5157129182534</v>
      </c>
      <c r="J69">
        <f t="shared" si="9"/>
        <v>310.099819406522</v>
      </c>
    </row>
    <row r="70" spans="1:10" ht="12.75">
      <c r="A70">
        <f aca="true" ca="1" t="shared" si="17" ref="A70:A106">NORMINV(RAND(),C$1,C$3)</f>
        <v>1.0481458863476207</v>
      </c>
      <c r="B70">
        <f t="shared" si="10"/>
        <v>64</v>
      </c>
      <c r="C70">
        <f t="shared" si="13"/>
        <v>801.0181566984635</v>
      </c>
      <c r="D70">
        <f t="shared" si="3"/>
        <v>368.0181566984635</v>
      </c>
      <c r="E70">
        <f t="shared" si="14"/>
        <v>771.6961096428555</v>
      </c>
      <c r="F70">
        <f aca="true" t="shared" si="18" ref="F70:F101">E70*F$4</f>
        <v>334.1444154753564</v>
      </c>
      <c r="G70">
        <f t="shared" si="15"/>
        <v>797.8583656437572</v>
      </c>
      <c r="H70">
        <f t="shared" si="6"/>
        <v>367.8583656437572</v>
      </c>
      <c r="I70">
        <f t="shared" si="16"/>
        <v>769.8331327691476</v>
      </c>
      <c r="J70">
        <f t="shared" si="9"/>
        <v>334.10757962181003</v>
      </c>
    </row>
    <row r="71" spans="1:10" ht="12.75">
      <c r="A71">
        <f ca="1" t="shared" si="17"/>
        <v>1.008431475455188</v>
      </c>
      <c r="B71">
        <f t="shared" si="10"/>
        <v>65</v>
      </c>
      <c r="C71">
        <f aca="true" t="shared" si="19" ref="C71:C106">(C70-D70)*EXP($A71-$C$2*(C70-D70))</f>
        <v>769.8296090850806</v>
      </c>
      <c r="D71">
        <f aca="true" t="shared" si="20" ref="D71:D106">MAX(0,C71-D$4)</f>
        <v>336.8296090850806</v>
      </c>
      <c r="E71">
        <f aca="true" t="shared" si="21" ref="E71:E106">(E70-F70)*EXP($A71-$C$2*(E70-F70))</f>
        <v>774.3892376494529</v>
      </c>
      <c r="F71">
        <f t="shared" si="18"/>
        <v>335.31053990221307</v>
      </c>
      <c r="G71">
        <f aca="true" t="shared" si="22" ref="G71:G106">(G70-H70)*EXP($A71-$C$2*(G70-H70))</f>
        <v>766.7928480677512</v>
      </c>
      <c r="H71">
        <f aca="true" t="shared" si="23" ref="H71:H106">MAX(0,G71-H$4)</f>
        <v>336.79284806775115</v>
      </c>
      <c r="I71">
        <f aca="true" t="shared" si="24" ref="I71:I106">(I70-J70)*EXP($A71-$C$2*(I70-J70))</f>
        <v>772.5668190644558</v>
      </c>
      <c r="J71">
        <f t="shared" si="9"/>
        <v>335.2939994739738</v>
      </c>
    </row>
    <row r="72" spans="1:10" ht="12.75">
      <c r="A72">
        <f ca="1" t="shared" si="17"/>
        <v>0.9190120669142925</v>
      </c>
      <c r="B72">
        <f t="shared" si="10"/>
        <v>66</v>
      </c>
      <c r="C72">
        <f t="shared" si="19"/>
        <v>703.9798931732922</v>
      </c>
      <c r="D72">
        <f t="shared" si="20"/>
        <v>270.9798931732922</v>
      </c>
      <c r="E72">
        <f t="shared" si="21"/>
        <v>709.5365653900578</v>
      </c>
      <c r="F72">
        <f t="shared" si="18"/>
        <v>307.22933281389504</v>
      </c>
      <c r="G72">
        <f t="shared" si="22"/>
        <v>701.2028907413993</v>
      </c>
      <c r="H72">
        <f t="shared" si="23"/>
        <v>271.2028907413993</v>
      </c>
      <c r="I72">
        <f t="shared" si="24"/>
        <v>707.8955458836858</v>
      </c>
      <c r="J72">
        <f aca="true" t="shared" si="25" ref="J72:J106">I72*J$4</f>
        <v>307.22666691351964</v>
      </c>
    </row>
    <row r="73" spans="1:10" ht="12.75">
      <c r="A73">
        <f ca="1" t="shared" si="17"/>
        <v>0.8842393882734942</v>
      </c>
      <c r="B73">
        <f t="shared" si="10"/>
        <v>67</v>
      </c>
      <c r="C73">
        <f t="shared" si="19"/>
        <v>679.9213408617724</v>
      </c>
      <c r="D73">
        <f t="shared" si="20"/>
        <v>246.92134086177236</v>
      </c>
      <c r="E73">
        <f t="shared" si="21"/>
        <v>651.4158420555488</v>
      </c>
      <c r="F73">
        <f t="shared" si="18"/>
        <v>282.0630596100526</v>
      </c>
      <c r="G73">
        <f t="shared" si="22"/>
        <v>677.239242643657</v>
      </c>
      <c r="H73">
        <f t="shared" si="23"/>
        <v>247.239242643657</v>
      </c>
      <c r="I73">
        <f t="shared" si="24"/>
        <v>649.826794429194</v>
      </c>
      <c r="J73">
        <f t="shared" si="25"/>
        <v>282.0248287822702</v>
      </c>
    </row>
    <row r="74" spans="1:10" ht="12.75">
      <c r="A74">
        <f ca="1" t="shared" si="17"/>
        <v>1.0431935299450432</v>
      </c>
      <c r="B74">
        <f t="shared" si="10"/>
        <v>68</v>
      </c>
      <c r="C74">
        <f t="shared" si="19"/>
        <v>797.0610359253925</v>
      </c>
      <c r="D74">
        <f t="shared" si="20"/>
        <v>364.0610359253925</v>
      </c>
      <c r="E74">
        <f t="shared" si="21"/>
        <v>724.5805855756366</v>
      </c>
      <c r="F74">
        <f t="shared" si="18"/>
        <v>313.74339355425064</v>
      </c>
      <c r="G74">
        <f t="shared" si="22"/>
        <v>793.9168545977774</v>
      </c>
      <c r="H74">
        <f t="shared" si="23"/>
        <v>363.9168545977774</v>
      </c>
      <c r="I74">
        <f t="shared" si="24"/>
        <v>722.6581008764581</v>
      </c>
      <c r="J74">
        <f t="shared" si="25"/>
        <v>313.6336157803828</v>
      </c>
    </row>
    <row r="75" spans="1:10" ht="12.75">
      <c r="A75">
        <f ca="1" t="shared" si="17"/>
        <v>0.9885810718083323</v>
      </c>
      <c r="B75">
        <f t="shared" si="10"/>
        <v>69</v>
      </c>
      <c r="C75">
        <f t="shared" si="19"/>
        <v>754.6988532493148</v>
      </c>
      <c r="D75">
        <f t="shared" si="20"/>
        <v>321.69885324931477</v>
      </c>
      <c r="E75">
        <f t="shared" si="21"/>
        <v>732.1174041881844</v>
      </c>
      <c r="F75">
        <f t="shared" si="18"/>
        <v>317.00683601348385</v>
      </c>
      <c r="G75">
        <f t="shared" si="22"/>
        <v>751.7217788028088</v>
      </c>
      <c r="H75">
        <f t="shared" si="23"/>
        <v>321.7217788028088</v>
      </c>
      <c r="I75">
        <f t="shared" si="24"/>
        <v>730.2095930671312</v>
      </c>
      <c r="J75">
        <f t="shared" si="25"/>
        <v>316.91096339113494</v>
      </c>
    </row>
    <row r="76" spans="1:10" ht="12.75">
      <c r="A76">
        <f ca="1" t="shared" si="17"/>
        <v>1.0531097817390422</v>
      </c>
      <c r="B76">
        <f t="shared" si="10"/>
        <v>70</v>
      </c>
      <c r="C76">
        <f t="shared" si="19"/>
        <v>805.004212031009</v>
      </c>
      <c r="D76">
        <f t="shared" si="20"/>
        <v>372.00421203100905</v>
      </c>
      <c r="E76">
        <f t="shared" si="21"/>
        <v>785.6757123957832</v>
      </c>
      <c r="F76">
        <f t="shared" si="18"/>
        <v>340.1975834673741</v>
      </c>
      <c r="G76">
        <f t="shared" si="22"/>
        <v>801.8286971105229</v>
      </c>
      <c r="H76">
        <f t="shared" si="23"/>
        <v>371.82869711052285</v>
      </c>
      <c r="I76">
        <f t="shared" si="24"/>
        <v>783.6649411410532</v>
      </c>
      <c r="J76">
        <f t="shared" si="25"/>
        <v>340.11058445521707</v>
      </c>
    </row>
    <row r="77" spans="1:10" ht="12.75">
      <c r="A77">
        <f ca="1" t="shared" si="17"/>
        <v>0.8353152994430846</v>
      </c>
      <c r="B77">
        <f t="shared" si="10"/>
        <v>71</v>
      </c>
      <c r="C77">
        <f t="shared" si="19"/>
        <v>647.4574178322908</v>
      </c>
      <c r="D77">
        <f t="shared" si="20"/>
        <v>214.45741783229084</v>
      </c>
      <c r="E77">
        <f t="shared" si="21"/>
        <v>657.8555135258704</v>
      </c>
      <c r="F77">
        <f t="shared" si="18"/>
        <v>284.85143735670187</v>
      </c>
      <c r="G77">
        <f t="shared" si="22"/>
        <v>644.9033806484123</v>
      </c>
      <c r="H77">
        <f t="shared" si="23"/>
        <v>214.90338064841228</v>
      </c>
      <c r="I77">
        <f t="shared" si="24"/>
        <v>656.2759132518021</v>
      </c>
      <c r="J77">
        <f t="shared" si="25"/>
        <v>284.8237463512821</v>
      </c>
    </row>
    <row r="78" spans="1:10" ht="12.75">
      <c r="A78">
        <f ca="1" t="shared" si="17"/>
        <v>1.0030122432385493</v>
      </c>
      <c r="B78">
        <f t="shared" si="10"/>
        <v>72</v>
      </c>
      <c r="C78">
        <f t="shared" si="19"/>
        <v>765.6690074817303</v>
      </c>
      <c r="D78">
        <f t="shared" si="20"/>
        <v>332.6690074817303</v>
      </c>
      <c r="E78">
        <f t="shared" si="21"/>
        <v>700.3621194066171</v>
      </c>
      <c r="F78">
        <f t="shared" si="18"/>
        <v>303.2567977030652</v>
      </c>
      <c r="G78">
        <f t="shared" si="22"/>
        <v>762.6486588660655</v>
      </c>
      <c r="H78">
        <f t="shared" si="23"/>
        <v>332.6486588660655</v>
      </c>
      <c r="I78">
        <f t="shared" si="24"/>
        <v>698.5314310056074</v>
      </c>
      <c r="J78">
        <f t="shared" si="25"/>
        <v>303.1626410564336</v>
      </c>
    </row>
    <row r="79" spans="1:10" ht="12.75">
      <c r="A79">
        <f ca="1" t="shared" si="17"/>
        <v>0.9950267027469987</v>
      </c>
      <c r="B79">
        <f t="shared" si="10"/>
        <v>73</v>
      </c>
      <c r="C79">
        <f t="shared" si="19"/>
        <v>759.5790746841359</v>
      </c>
      <c r="D79">
        <f t="shared" si="20"/>
        <v>326.5790746841359</v>
      </c>
      <c r="E79">
        <f t="shared" si="21"/>
        <v>722.070601779338</v>
      </c>
      <c r="F79">
        <f t="shared" si="18"/>
        <v>312.6565705704533</v>
      </c>
      <c r="G79">
        <f t="shared" si="22"/>
        <v>756.582749138381</v>
      </c>
      <c r="H79">
        <f t="shared" si="23"/>
        <v>326.582749138381</v>
      </c>
      <c r="I79">
        <f t="shared" si="24"/>
        <v>720.1625047348502</v>
      </c>
      <c r="J79">
        <f t="shared" si="25"/>
        <v>312.550527054925</v>
      </c>
    </row>
    <row r="80" spans="1:10" ht="12.75">
      <c r="A80">
        <f ca="1" t="shared" si="17"/>
        <v>0.9652683458102644</v>
      </c>
      <c r="B80">
        <f t="shared" si="10"/>
        <v>74</v>
      </c>
      <c r="C80">
        <f t="shared" si="19"/>
        <v>737.3082643072006</v>
      </c>
      <c r="D80">
        <f t="shared" si="20"/>
        <v>304.3082643072006</v>
      </c>
      <c r="E80">
        <f t="shared" si="21"/>
        <v>713.7846169198863</v>
      </c>
      <c r="F80">
        <f t="shared" si="18"/>
        <v>309.06873912631073</v>
      </c>
      <c r="G80">
        <f t="shared" si="22"/>
        <v>734.399790836735</v>
      </c>
      <c r="H80">
        <f t="shared" si="23"/>
        <v>304.39979083673495</v>
      </c>
      <c r="I80">
        <f t="shared" si="24"/>
        <v>711.9246341635385</v>
      </c>
      <c r="J80">
        <f t="shared" si="25"/>
        <v>308.9752912269757</v>
      </c>
    </row>
    <row r="81" spans="1:10" ht="12.75">
      <c r="A81">
        <f ca="1" t="shared" si="17"/>
        <v>1.064397315374969</v>
      </c>
      <c r="B81">
        <f t="shared" si="10"/>
        <v>75</v>
      </c>
      <c r="C81">
        <f t="shared" si="19"/>
        <v>814.1421998023662</v>
      </c>
      <c r="D81">
        <f t="shared" si="20"/>
        <v>381.14219980236624</v>
      </c>
      <c r="E81">
        <f t="shared" si="21"/>
        <v>782.7917702023574</v>
      </c>
      <c r="F81">
        <f t="shared" si="18"/>
        <v>338.94883649762073</v>
      </c>
      <c r="G81">
        <f t="shared" si="22"/>
        <v>810.9306380934563</v>
      </c>
      <c r="H81">
        <f t="shared" si="23"/>
        <v>380.9306380934563</v>
      </c>
      <c r="I81">
        <f t="shared" si="24"/>
        <v>780.7529905996875</v>
      </c>
      <c r="J81">
        <f t="shared" si="25"/>
        <v>338.84679792026435</v>
      </c>
    </row>
    <row r="82" spans="1:10" ht="12.75">
      <c r="A82">
        <f ca="1" t="shared" si="17"/>
        <v>0.972717340917749</v>
      </c>
      <c r="B82">
        <f t="shared" si="10"/>
        <v>76</v>
      </c>
      <c r="C82">
        <f t="shared" si="19"/>
        <v>742.8209765534675</v>
      </c>
      <c r="D82">
        <f t="shared" si="20"/>
        <v>309.8209765534675</v>
      </c>
      <c r="E82">
        <f t="shared" si="21"/>
        <v>753.2108140409235</v>
      </c>
      <c r="F82">
        <f t="shared" si="18"/>
        <v>326.1402824797199</v>
      </c>
      <c r="G82">
        <f t="shared" si="22"/>
        <v>739.8907569856165</v>
      </c>
      <c r="H82">
        <f t="shared" si="23"/>
        <v>309.89075698561646</v>
      </c>
      <c r="I82">
        <f t="shared" si="24"/>
        <v>751.3779398919038</v>
      </c>
      <c r="J82">
        <f t="shared" si="25"/>
        <v>326.09802591308625</v>
      </c>
    </row>
    <row r="83" spans="1:10" ht="12.75">
      <c r="A83">
        <f ca="1" t="shared" si="17"/>
        <v>1.1421584723337308</v>
      </c>
      <c r="B83">
        <f t="shared" si="10"/>
        <v>77</v>
      </c>
      <c r="C83">
        <f t="shared" si="19"/>
        <v>879.9773780110668</v>
      </c>
      <c r="D83">
        <f t="shared" si="20"/>
        <v>446.9773780110668</v>
      </c>
      <c r="E83">
        <f t="shared" si="21"/>
        <v>873.0886697186435</v>
      </c>
      <c r="F83">
        <f t="shared" si="18"/>
        <v>378.04739398817264</v>
      </c>
      <c r="G83">
        <f t="shared" si="22"/>
        <v>876.506115063865</v>
      </c>
      <c r="H83">
        <f t="shared" si="23"/>
        <v>446.50611506386497</v>
      </c>
      <c r="I83">
        <f t="shared" si="24"/>
        <v>870.9861989033399</v>
      </c>
      <c r="J83">
        <f t="shared" si="25"/>
        <v>378.0080103240495</v>
      </c>
    </row>
    <row r="84" spans="1:10" ht="12.75">
      <c r="A84">
        <f ca="1" t="shared" si="17"/>
        <v>0.7091873449093935</v>
      </c>
      <c r="B84">
        <f t="shared" si="10"/>
        <v>78</v>
      </c>
      <c r="C84">
        <f t="shared" si="19"/>
        <v>570.7350394128322</v>
      </c>
      <c r="D84">
        <f t="shared" si="20"/>
        <v>137.73503941283218</v>
      </c>
      <c r="E84">
        <f t="shared" si="21"/>
        <v>613.2589108611993</v>
      </c>
      <c r="F84">
        <f t="shared" si="18"/>
        <v>265.5411084028993</v>
      </c>
      <c r="G84">
        <f t="shared" si="22"/>
        <v>568.4836504061495</v>
      </c>
      <c r="H84">
        <f t="shared" si="23"/>
        <v>138.48365040614954</v>
      </c>
      <c r="I84">
        <f t="shared" si="24"/>
        <v>611.964385481543</v>
      </c>
      <c r="J84">
        <f t="shared" si="25"/>
        <v>265.59254329898965</v>
      </c>
    </row>
    <row r="85" spans="1:10" ht="12.75">
      <c r="A85">
        <f ca="1" t="shared" si="17"/>
        <v>0.8808495539247541</v>
      </c>
      <c r="B85">
        <f t="shared" si="10"/>
        <v>79</v>
      </c>
      <c r="C85">
        <f t="shared" si="19"/>
        <v>677.6204222159238</v>
      </c>
      <c r="D85">
        <f t="shared" si="20"/>
        <v>244.62042221592378</v>
      </c>
      <c r="E85">
        <f t="shared" si="21"/>
        <v>592.6019879736283</v>
      </c>
      <c r="F85">
        <f t="shared" si="18"/>
        <v>256.5966607925811</v>
      </c>
      <c r="G85">
        <f t="shared" si="22"/>
        <v>674.9474004739081</v>
      </c>
      <c r="H85">
        <f t="shared" si="23"/>
        <v>244.94740047390815</v>
      </c>
      <c r="I85">
        <f t="shared" si="24"/>
        <v>591.1031862115615</v>
      </c>
      <c r="J85">
        <f t="shared" si="25"/>
        <v>256.5387828158177</v>
      </c>
    </row>
    <row r="86" spans="1:10" ht="12.75">
      <c r="A86">
        <f ca="1" t="shared" si="17"/>
        <v>1.0603581401800855</v>
      </c>
      <c r="B86">
        <f t="shared" si="10"/>
        <v>80</v>
      </c>
      <c r="C86">
        <f t="shared" si="19"/>
        <v>810.8603692300409</v>
      </c>
      <c r="D86">
        <f t="shared" si="20"/>
        <v>377.8603692300409</v>
      </c>
      <c r="E86">
        <f t="shared" si="21"/>
        <v>693.3118011712875</v>
      </c>
      <c r="F86">
        <f t="shared" si="18"/>
        <v>300.20400990716746</v>
      </c>
      <c r="G86">
        <f t="shared" si="22"/>
        <v>807.6617534185476</v>
      </c>
      <c r="H86">
        <f t="shared" si="23"/>
        <v>377.6617534185476</v>
      </c>
      <c r="I86">
        <f t="shared" si="24"/>
        <v>691.3340481783642</v>
      </c>
      <c r="J86">
        <f t="shared" si="25"/>
        <v>300.03897690941005</v>
      </c>
    </row>
    <row r="87" spans="1:10" ht="12.75">
      <c r="A87">
        <f ca="1" t="shared" si="17"/>
        <v>0.9135056118428142</v>
      </c>
      <c r="B87">
        <f t="shared" si="10"/>
        <v>81</v>
      </c>
      <c r="C87">
        <f t="shared" si="19"/>
        <v>700.1141126615328</v>
      </c>
      <c r="D87">
        <f t="shared" si="20"/>
        <v>267.1141126615328</v>
      </c>
      <c r="E87">
        <f t="shared" si="21"/>
        <v>661.4812727445528</v>
      </c>
      <c r="F87">
        <f t="shared" si="18"/>
        <v>286.4213910983914</v>
      </c>
      <c r="G87">
        <f t="shared" si="22"/>
        <v>697.3523596451222</v>
      </c>
      <c r="H87">
        <f t="shared" si="23"/>
        <v>267.3523596451222</v>
      </c>
      <c r="I87">
        <f t="shared" si="24"/>
        <v>659.6256478834049</v>
      </c>
      <c r="J87">
        <f t="shared" si="25"/>
        <v>286.2775311813977</v>
      </c>
    </row>
    <row r="88" spans="1:10" ht="12.75">
      <c r="A88">
        <f ca="1" t="shared" si="17"/>
        <v>1.018615797786903</v>
      </c>
      <c r="B88">
        <f t="shared" si="10"/>
        <v>82</v>
      </c>
      <c r="C88">
        <f t="shared" si="19"/>
        <v>777.7098613673442</v>
      </c>
      <c r="D88">
        <f t="shared" si="20"/>
        <v>344.70986136734416</v>
      </c>
      <c r="E88">
        <f t="shared" si="21"/>
        <v>713.82769790225</v>
      </c>
      <c r="F88">
        <f t="shared" si="18"/>
        <v>309.0873931916742</v>
      </c>
      <c r="G88">
        <f t="shared" si="22"/>
        <v>774.6420149739065</v>
      </c>
      <c r="H88">
        <f t="shared" si="23"/>
        <v>344.6420149739065</v>
      </c>
      <c r="I88">
        <f t="shared" si="24"/>
        <v>711.7871743015318</v>
      </c>
      <c r="J88">
        <f t="shared" si="25"/>
        <v>308.91563364686476</v>
      </c>
    </row>
    <row r="89" spans="1:10" ht="12.75">
      <c r="A89">
        <f ca="1" t="shared" si="17"/>
        <v>0.8464956198035044</v>
      </c>
      <c r="B89">
        <f t="shared" si="10"/>
        <v>83</v>
      </c>
      <c r="C89">
        <f t="shared" si="19"/>
        <v>654.7368163605294</v>
      </c>
      <c r="D89">
        <f t="shared" si="20"/>
        <v>221.73681636052936</v>
      </c>
      <c r="E89">
        <f t="shared" si="21"/>
        <v>629.547277292513</v>
      </c>
      <c r="F89">
        <f t="shared" si="18"/>
        <v>272.5939710676581</v>
      </c>
      <c r="G89">
        <f t="shared" si="22"/>
        <v>652.1540639993968</v>
      </c>
      <c r="H89">
        <f t="shared" si="23"/>
        <v>222.15406399939684</v>
      </c>
      <c r="I89">
        <f t="shared" si="24"/>
        <v>627.8126742754451</v>
      </c>
      <c r="J89">
        <f t="shared" si="25"/>
        <v>272.4707006355432</v>
      </c>
    </row>
    <row r="90" spans="1:10" ht="12.75">
      <c r="A90">
        <f ca="1" t="shared" si="17"/>
        <v>1.00502770482387</v>
      </c>
      <c r="B90">
        <f t="shared" si="10"/>
        <v>84</v>
      </c>
      <c r="C90">
        <f t="shared" si="19"/>
        <v>767.2137401051084</v>
      </c>
      <c r="D90">
        <f t="shared" si="20"/>
        <v>334.2137401051084</v>
      </c>
      <c r="E90">
        <f t="shared" si="21"/>
        <v>682.4432524002202</v>
      </c>
      <c r="F90">
        <f t="shared" si="18"/>
        <v>295.4979282892954</v>
      </c>
      <c r="G90">
        <f t="shared" si="22"/>
        <v>764.1872979542541</v>
      </c>
      <c r="H90">
        <f t="shared" si="23"/>
        <v>334.18729795425406</v>
      </c>
      <c r="I90">
        <f t="shared" si="24"/>
        <v>680.4581783773253</v>
      </c>
      <c r="J90">
        <f t="shared" si="25"/>
        <v>295.3188494157592</v>
      </c>
    </row>
    <row r="91" spans="1:10" ht="12.75">
      <c r="A91">
        <f ca="1" t="shared" si="17"/>
        <v>0.9777878950559178</v>
      </c>
      <c r="B91">
        <f t="shared" si="10"/>
        <v>85</v>
      </c>
      <c r="C91">
        <f t="shared" si="19"/>
        <v>746.5970558468832</v>
      </c>
      <c r="D91">
        <f t="shared" si="20"/>
        <v>313.5970558468832</v>
      </c>
      <c r="E91">
        <f t="shared" si="21"/>
        <v>698.6332822740665</v>
      </c>
      <c r="F91">
        <f t="shared" si="18"/>
        <v>302.5082112246708</v>
      </c>
      <c r="G91">
        <f t="shared" si="22"/>
        <v>743.6519407095954</v>
      </c>
      <c r="H91">
        <f t="shared" si="23"/>
        <v>313.65194070959535</v>
      </c>
      <c r="I91">
        <f t="shared" si="24"/>
        <v>696.6295158384639</v>
      </c>
      <c r="J91">
        <f t="shared" si="25"/>
        <v>302.33720987389336</v>
      </c>
    </row>
    <row r="92" spans="1:10" ht="12.75">
      <c r="A92">
        <f ca="1" t="shared" si="17"/>
        <v>1.2233742777552146</v>
      </c>
      <c r="B92">
        <f t="shared" si="10"/>
        <v>86</v>
      </c>
      <c r="C92">
        <f t="shared" si="19"/>
        <v>954.4278068242573</v>
      </c>
      <c r="D92">
        <f t="shared" si="20"/>
        <v>521.4278068242573</v>
      </c>
      <c r="E92">
        <f t="shared" si="21"/>
        <v>905.9455492559863</v>
      </c>
      <c r="F92">
        <f t="shared" si="18"/>
        <v>392.27442282784205</v>
      </c>
      <c r="G92">
        <f t="shared" si="22"/>
        <v>950.6628579012562</v>
      </c>
      <c r="H92">
        <f t="shared" si="23"/>
        <v>520.6628579012562</v>
      </c>
      <c r="I92">
        <f t="shared" si="24"/>
        <v>903.4081993971176</v>
      </c>
      <c r="J92">
        <f t="shared" si="25"/>
        <v>392.0791585383491</v>
      </c>
    </row>
    <row r="93" spans="1:10" ht="12.75">
      <c r="A93">
        <f ca="1" t="shared" si="17"/>
        <v>0.8452152356759569</v>
      </c>
      <c r="B93">
        <f aca="true" t="shared" si="26" ref="B93:B106">B92+1</f>
        <v>87</v>
      </c>
      <c r="C93">
        <f t="shared" si="19"/>
        <v>653.8990381865318</v>
      </c>
      <c r="D93">
        <f t="shared" si="20"/>
        <v>220.8990381865318</v>
      </c>
      <c r="E93">
        <f t="shared" si="21"/>
        <v>715.6042839069971</v>
      </c>
      <c r="F93">
        <f t="shared" si="18"/>
        <v>309.85665493172974</v>
      </c>
      <c r="G93">
        <f t="shared" si="22"/>
        <v>651.3195906243703</v>
      </c>
      <c r="H93">
        <f t="shared" si="23"/>
        <v>221.31959062437033</v>
      </c>
      <c r="I93">
        <f t="shared" si="24"/>
        <v>714.0118032540622</v>
      </c>
      <c r="J93">
        <f t="shared" si="25"/>
        <v>309.881122612263</v>
      </c>
    </row>
    <row r="94" spans="1:10" ht="12.75">
      <c r="A94">
        <f ca="1" t="shared" si="17"/>
        <v>0.8240987532373986</v>
      </c>
      <c r="B94">
        <f t="shared" si="26"/>
        <v>88</v>
      </c>
      <c r="C94">
        <f t="shared" si="19"/>
        <v>640.2357585399955</v>
      </c>
      <c r="D94">
        <f t="shared" si="20"/>
        <v>207.23575853999546</v>
      </c>
      <c r="E94">
        <f t="shared" si="21"/>
        <v>616.5148975786552</v>
      </c>
      <c r="F94">
        <f t="shared" si="18"/>
        <v>266.9509506515577</v>
      </c>
      <c r="G94">
        <f t="shared" si="22"/>
        <v>637.7102087683448</v>
      </c>
      <c r="H94">
        <f t="shared" si="23"/>
        <v>207.71020876834484</v>
      </c>
      <c r="I94">
        <f t="shared" si="24"/>
        <v>615.0517220642697</v>
      </c>
      <c r="J94">
        <f t="shared" si="25"/>
        <v>266.93244737589305</v>
      </c>
    </row>
    <row r="95" spans="1:10" ht="12.75">
      <c r="A95">
        <f ca="1" t="shared" si="17"/>
        <v>0.9896154986536906</v>
      </c>
      <c r="B95">
        <f t="shared" si="26"/>
        <v>89</v>
      </c>
      <c r="C95">
        <f t="shared" si="19"/>
        <v>755.4799379211044</v>
      </c>
      <c r="D95">
        <f t="shared" si="20"/>
        <v>322.47993792110435</v>
      </c>
      <c r="E95">
        <f t="shared" si="21"/>
        <v>662.9755180933175</v>
      </c>
      <c r="F95">
        <f t="shared" si="18"/>
        <v>287.0683993344065</v>
      </c>
      <c r="G95">
        <f t="shared" si="22"/>
        <v>752.499782315528</v>
      </c>
      <c r="H95">
        <f t="shared" si="23"/>
        <v>322.499782315528</v>
      </c>
      <c r="I95">
        <f t="shared" si="24"/>
        <v>661.1900969030511</v>
      </c>
      <c r="J95">
        <f t="shared" si="25"/>
        <v>286.95650205592415</v>
      </c>
    </row>
    <row r="96" spans="1:10" ht="12.75">
      <c r="A96">
        <f ca="1" t="shared" si="17"/>
        <v>1.0178885017175525</v>
      </c>
      <c r="B96">
        <f t="shared" si="26"/>
        <v>90</v>
      </c>
      <c r="C96">
        <f t="shared" si="19"/>
        <v>777.1444416807581</v>
      </c>
      <c r="D96">
        <f t="shared" si="20"/>
        <v>344.14444168075806</v>
      </c>
      <c r="E96">
        <f t="shared" si="21"/>
        <v>714.3145926513643</v>
      </c>
      <c r="F96">
        <f t="shared" si="18"/>
        <v>309.2982186180407</v>
      </c>
      <c r="G96">
        <f t="shared" si="22"/>
        <v>774.0788257087571</v>
      </c>
      <c r="H96">
        <f t="shared" si="23"/>
        <v>344.0788257087571</v>
      </c>
      <c r="I96">
        <f t="shared" si="24"/>
        <v>712.3255887553237</v>
      </c>
      <c r="J96">
        <f t="shared" si="25"/>
        <v>309.14930551981047</v>
      </c>
    </row>
    <row r="97" spans="1:10" ht="12.75">
      <c r="A97">
        <f ca="1" t="shared" si="17"/>
        <v>0.8371118939052284</v>
      </c>
      <c r="B97">
        <f t="shared" si="26"/>
        <v>91</v>
      </c>
      <c r="C97">
        <f t="shared" si="19"/>
        <v>648.6216817855649</v>
      </c>
      <c r="D97">
        <f t="shared" si="20"/>
        <v>215.62168178556487</v>
      </c>
      <c r="E97">
        <f t="shared" si="21"/>
        <v>623.9205371022952</v>
      </c>
      <c r="F97">
        <f t="shared" si="18"/>
        <v>270.1575925652938</v>
      </c>
      <c r="G97">
        <f t="shared" si="22"/>
        <v>646.0630519082572</v>
      </c>
      <c r="H97">
        <f t="shared" si="23"/>
        <v>216.0630519082572</v>
      </c>
      <c r="I97">
        <f t="shared" si="24"/>
        <v>622.2298164716965</v>
      </c>
      <c r="J97">
        <f t="shared" si="25"/>
        <v>270.0477403487163</v>
      </c>
    </row>
    <row r="98" spans="1:10" ht="12.75">
      <c r="A98">
        <f ca="1" t="shared" si="17"/>
        <v>1.1488337798625166</v>
      </c>
      <c r="B98">
        <f t="shared" si="26"/>
        <v>92</v>
      </c>
      <c r="C98">
        <f t="shared" si="19"/>
        <v>885.8711471028803</v>
      </c>
      <c r="D98">
        <f t="shared" si="20"/>
        <v>452.8711471028803</v>
      </c>
      <c r="E98">
        <f t="shared" si="21"/>
        <v>783.4426609833034</v>
      </c>
      <c r="F98">
        <f t="shared" si="18"/>
        <v>339.23067220577036</v>
      </c>
      <c r="G98">
        <f t="shared" si="22"/>
        <v>882.3766348963463</v>
      </c>
      <c r="H98">
        <f t="shared" si="23"/>
        <v>452.37663489634633</v>
      </c>
      <c r="I98">
        <f t="shared" si="24"/>
        <v>781.1756334352257</v>
      </c>
      <c r="J98">
        <f t="shared" si="25"/>
        <v>339.03022491088797</v>
      </c>
    </row>
    <row r="99" spans="1:10" ht="12.75">
      <c r="A99">
        <f ca="1" t="shared" si="17"/>
        <v>1.0518387222684111</v>
      </c>
      <c r="B99">
        <f t="shared" si="26"/>
        <v>93</v>
      </c>
      <c r="C99">
        <f t="shared" si="19"/>
        <v>803.9816538072363</v>
      </c>
      <c r="D99">
        <f t="shared" si="20"/>
        <v>370.9816538072363</v>
      </c>
      <c r="E99">
        <f t="shared" si="21"/>
        <v>815.6037480824414</v>
      </c>
      <c r="F99">
        <f t="shared" si="18"/>
        <v>353.1564229196971</v>
      </c>
      <c r="G99">
        <f t="shared" si="22"/>
        <v>800.8101725909817</v>
      </c>
      <c r="H99">
        <f t="shared" si="23"/>
        <v>370.81017259098167</v>
      </c>
      <c r="I99">
        <f t="shared" si="24"/>
        <v>813.4887685898003</v>
      </c>
      <c r="J99">
        <f t="shared" si="25"/>
        <v>353.05412556797336</v>
      </c>
    </row>
    <row r="100" spans="1:10" ht="12.75">
      <c r="A100">
        <f ca="1" t="shared" si="17"/>
        <v>0.939177148222298</v>
      </c>
      <c r="B100">
        <f t="shared" si="26"/>
        <v>94</v>
      </c>
      <c r="C100">
        <f t="shared" si="19"/>
        <v>718.3198017524959</v>
      </c>
      <c r="D100">
        <f t="shared" si="20"/>
        <v>285.3198017524959</v>
      </c>
      <c r="E100">
        <f t="shared" si="21"/>
        <v>744.9093119068469</v>
      </c>
      <c r="F100">
        <f t="shared" si="18"/>
        <v>322.5457320556647</v>
      </c>
      <c r="G100">
        <f t="shared" si="22"/>
        <v>715.4862324194969</v>
      </c>
      <c r="H100">
        <f t="shared" si="23"/>
        <v>285.4862324194969</v>
      </c>
      <c r="I100">
        <f t="shared" si="24"/>
        <v>743.1615308856022</v>
      </c>
      <c r="J100">
        <f t="shared" si="25"/>
        <v>322.5321044043514</v>
      </c>
    </row>
    <row r="101" spans="1:10" ht="12.75">
      <c r="A101">
        <f ca="1" t="shared" si="17"/>
        <v>1.1477107264025754</v>
      </c>
      <c r="B101">
        <f t="shared" si="26"/>
        <v>95</v>
      </c>
      <c r="C101">
        <f t="shared" si="19"/>
        <v>884.8768248890731</v>
      </c>
      <c r="D101">
        <f t="shared" si="20"/>
        <v>451.8768248890731</v>
      </c>
      <c r="E101">
        <f t="shared" si="21"/>
        <v>872.3700064923169</v>
      </c>
      <c r="F101">
        <f t="shared" si="18"/>
        <v>377.7362128111732</v>
      </c>
      <c r="G101">
        <f t="shared" si="22"/>
        <v>881.3862350036629</v>
      </c>
      <c r="H101">
        <f t="shared" si="23"/>
        <v>451.38623500366293</v>
      </c>
      <c r="I101">
        <f t="shared" si="24"/>
        <v>870.2961219957546</v>
      </c>
      <c r="J101">
        <f t="shared" si="25"/>
        <v>377.7085169461575</v>
      </c>
    </row>
    <row r="102" spans="1:10" ht="12.75">
      <c r="A102">
        <f ca="1" t="shared" si="17"/>
        <v>0.954543874258134</v>
      </c>
      <c r="B102">
        <f t="shared" si="26"/>
        <v>96</v>
      </c>
      <c r="C102">
        <f t="shared" si="19"/>
        <v>729.4432721260031</v>
      </c>
      <c r="D102">
        <f t="shared" si="20"/>
        <v>296.4432721260031</v>
      </c>
      <c r="E102">
        <f t="shared" si="21"/>
        <v>783.4660726847707</v>
      </c>
      <c r="F102">
        <f>E102*F$4</f>
        <v>339.2408094725057</v>
      </c>
      <c r="G102">
        <f t="shared" si="22"/>
        <v>726.565823834844</v>
      </c>
      <c r="H102">
        <f t="shared" si="23"/>
        <v>296.56582383484397</v>
      </c>
      <c r="I102">
        <f t="shared" si="24"/>
        <v>781.8231720484366</v>
      </c>
      <c r="J102">
        <f t="shared" si="25"/>
        <v>339.3112566690215</v>
      </c>
    </row>
    <row r="103" spans="1:10" ht="12.75">
      <c r="A103">
        <f ca="1" t="shared" si="17"/>
        <v>1.040223784358149</v>
      </c>
      <c r="B103">
        <f t="shared" si="26"/>
        <v>97</v>
      </c>
      <c r="C103">
        <f t="shared" si="19"/>
        <v>794.6974787503067</v>
      </c>
      <c r="D103">
        <f t="shared" si="20"/>
        <v>361.6974787503067</v>
      </c>
      <c r="E103">
        <f t="shared" si="21"/>
        <v>806.1987534657578</v>
      </c>
      <c r="F103">
        <f>E103*F$4</f>
        <v>349.08406025067313</v>
      </c>
      <c r="G103">
        <f t="shared" si="22"/>
        <v>791.5626209901496</v>
      </c>
      <c r="H103">
        <f t="shared" si="23"/>
        <v>361.56262099014964</v>
      </c>
      <c r="I103">
        <f t="shared" si="24"/>
        <v>804.4664482571328</v>
      </c>
      <c r="J103">
        <f t="shared" si="25"/>
        <v>349.1384385435956</v>
      </c>
    </row>
    <row r="104" spans="1:10" ht="12.75">
      <c r="A104">
        <f ca="1" t="shared" si="17"/>
        <v>1.015949003036196</v>
      </c>
      <c r="B104">
        <f t="shared" si="26"/>
        <v>98</v>
      </c>
      <c r="C104">
        <f t="shared" si="19"/>
        <v>775.6386317910703</v>
      </c>
      <c r="D104">
        <f t="shared" si="20"/>
        <v>342.63863179107034</v>
      </c>
      <c r="E104">
        <f t="shared" si="21"/>
        <v>799.3258133561118</v>
      </c>
      <c r="F104">
        <f>E104*F$4</f>
        <v>346.1080771831964</v>
      </c>
      <c r="G104">
        <f t="shared" si="22"/>
        <v>772.5789558150354</v>
      </c>
      <c r="H104">
        <f t="shared" si="23"/>
        <v>342.57895581503544</v>
      </c>
      <c r="I104">
        <f t="shared" si="24"/>
        <v>797.6253914987603</v>
      </c>
      <c r="J104">
        <f t="shared" si="25"/>
        <v>346.169419910462</v>
      </c>
    </row>
    <row r="105" spans="1:10" ht="12.75">
      <c r="A105">
        <f ca="1" t="shared" si="17"/>
        <v>1.0519784379561588</v>
      </c>
      <c r="B105">
        <f t="shared" si="26"/>
        <v>99</v>
      </c>
      <c r="C105">
        <f t="shared" si="19"/>
        <v>804.093990504351</v>
      </c>
      <c r="D105">
        <f t="shared" si="20"/>
        <v>371.09399050435104</v>
      </c>
      <c r="E105">
        <f t="shared" si="21"/>
        <v>824.7937586711499</v>
      </c>
      <c r="F105">
        <f>E105*F$4</f>
        <v>357.1356975046079</v>
      </c>
      <c r="G105">
        <f t="shared" si="22"/>
        <v>800.9220661514614</v>
      </c>
      <c r="H105">
        <f t="shared" si="23"/>
        <v>370.9220661514614</v>
      </c>
      <c r="I105">
        <f t="shared" si="24"/>
        <v>823.0363098580257</v>
      </c>
      <c r="J105">
        <f t="shared" si="25"/>
        <v>357.19775847838315</v>
      </c>
    </row>
    <row r="106" spans="1:10" ht="12.75">
      <c r="A106">
        <f ca="1" t="shared" si="17"/>
        <v>1.1038029968733283</v>
      </c>
      <c r="B106">
        <f t="shared" si="26"/>
        <v>100</v>
      </c>
      <c r="C106">
        <f t="shared" si="19"/>
        <v>846.8645164364544</v>
      </c>
      <c r="D106">
        <f t="shared" si="20"/>
        <v>413.86451643645444</v>
      </c>
      <c r="E106">
        <f t="shared" si="21"/>
        <v>883.4920788265146</v>
      </c>
      <c r="F106">
        <f>E106*F$4</f>
        <v>382.5520701318808</v>
      </c>
      <c r="G106">
        <f t="shared" si="22"/>
        <v>843.5238744033035</v>
      </c>
      <c r="H106">
        <f t="shared" si="23"/>
        <v>413.52387440330347</v>
      </c>
      <c r="I106">
        <f t="shared" si="24"/>
        <v>881.6574160025687</v>
      </c>
      <c r="J106">
        <f t="shared" si="25"/>
        <v>382.6393185451148</v>
      </c>
    </row>
  </sheetData>
  <sheetProtection/>
  <conditionalFormatting sqref="H3 F3">
    <cfRule type="cellIs" priority="1" dxfId="5" operator="lessThan" stopIfTrue="1">
      <formula>$D$3</formula>
    </cfRule>
  </conditionalFormatting>
  <conditionalFormatting sqref="J3">
    <cfRule type="cellIs" priority="2" dxfId="5" operator="lessThan" stopIfTrue="1">
      <formula>$F$3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3"/>
  <sheetViews>
    <sheetView zoomScalePageLayoutView="0" workbookViewId="0" topLeftCell="A1">
      <pane xSplit="1" ySplit="5" topLeftCell="B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1" sqref="F61"/>
    </sheetView>
  </sheetViews>
  <sheetFormatPr defaultColWidth="11.75390625" defaultRowHeight="15" customHeight="1"/>
  <cols>
    <col min="1" max="1" width="5.50390625" style="2" customWidth="1"/>
    <col min="2" max="7" width="6.25390625" style="2" customWidth="1"/>
    <col min="8" max="8" width="2.625" style="2" customWidth="1"/>
    <col min="9" max="15" width="6.25390625" style="2" customWidth="1"/>
    <col min="16" max="17" width="7.25390625" style="2" customWidth="1"/>
    <col min="18" max="16384" width="11.75390625" style="2" customWidth="1"/>
  </cols>
  <sheetData>
    <row r="1" spans="1:13" ht="15" customHeight="1">
      <c r="A1" s="1" t="s">
        <v>17</v>
      </c>
      <c r="D1" s="2" t="s">
        <v>45</v>
      </c>
      <c r="E1" s="1" t="s">
        <v>18</v>
      </c>
      <c r="G1" s="2">
        <f>10000/G2</f>
        <v>0.7600000000000001</v>
      </c>
      <c r="I1" s="2" t="s">
        <v>46</v>
      </c>
      <c r="K1" s="2" t="s">
        <v>47</v>
      </c>
      <c r="M1" s="2" t="s">
        <v>15</v>
      </c>
    </row>
    <row r="2" spans="2:16" ht="15" customHeight="1">
      <c r="B2" s="3"/>
      <c r="C2" s="1" t="s">
        <v>19</v>
      </c>
      <c r="D2" s="4">
        <v>200000</v>
      </c>
      <c r="E2" s="3"/>
      <c r="F2" s="1" t="s">
        <v>20</v>
      </c>
      <c r="G2" s="4">
        <f>$D$2/$E$3*100/2</f>
        <v>13157.894736842103</v>
      </c>
      <c r="O2" s="1" t="s">
        <v>21</v>
      </c>
      <c r="P2" s="4">
        <f>(LOG(1.7)-LOG(1-$C$3))/$G$3</f>
        <v>8857.981950704252</v>
      </c>
    </row>
    <row r="3" spans="2:16" ht="15" customHeight="1">
      <c r="B3" s="1" t="s">
        <v>22</v>
      </c>
      <c r="C3" s="4">
        <v>0.5</v>
      </c>
      <c r="D3" s="1" t="s">
        <v>23</v>
      </c>
      <c r="E3" s="4">
        <v>760</v>
      </c>
      <c r="F3" s="1" t="s">
        <v>24</v>
      </c>
      <c r="G3" s="4">
        <v>6E-05</v>
      </c>
      <c r="I3" s="2" t="s">
        <v>25</v>
      </c>
      <c r="J3" s="2">
        <v>160</v>
      </c>
      <c r="K3" s="2" t="s">
        <v>25</v>
      </c>
      <c r="L3" s="2">
        <v>160</v>
      </c>
      <c r="N3" s="2">
        <v>160</v>
      </c>
      <c r="P3" s="1" t="s">
        <v>26</v>
      </c>
    </row>
    <row r="4" spans="1:17" ht="15" customHeight="1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I4" s="3"/>
      <c r="J4" s="2">
        <v>0.3333</v>
      </c>
      <c r="K4" s="3"/>
      <c r="L4" s="2">
        <v>0.2</v>
      </c>
      <c r="N4" s="2">
        <v>150</v>
      </c>
      <c r="P4" s="1" t="s">
        <v>33</v>
      </c>
      <c r="Q4" s="1" t="s">
        <v>34</v>
      </c>
    </row>
    <row r="5" spans="2:17" ht="15" customHeight="1"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I5" s="3" t="s">
        <v>40</v>
      </c>
      <c r="J5" s="2" t="s">
        <v>41</v>
      </c>
      <c r="K5" s="3" t="s">
        <v>40</v>
      </c>
      <c r="L5" s="2" t="s">
        <v>41</v>
      </c>
      <c r="M5" s="3" t="s">
        <v>40</v>
      </c>
      <c r="N5" s="2" t="s">
        <v>41</v>
      </c>
      <c r="O5" s="1" t="s">
        <v>42</v>
      </c>
      <c r="P5" s="1" t="s">
        <v>43</v>
      </c>
      <c r="Q5" s="1" t="s">
        <v>44</v>
      </c>
    </row>
    <row r="6" spans="1:7" ht="15" customHeight="1">
      <c r="A6" s="4">
        <v>50</v>
      </c>
      <c r="B6" s="4">
        <v>12.2</v>
      </c>
      <c r="F6" s="4"/>
      <c r="G6" s="4"/>
    </row>
    <row r="7" spans="1:17" ht="15" customHeight="1">
      <c r="A7" s="4">
        <f aca="true" t="shared" si="0" ref="A7:A42">A6+1</f>
        <v>51</v>
      </c>
      <c r="B7" s="4">
        <v>10.5</v>
      </c>
      <c r="C7" s="4">
        <v>28.83</v>
      </c>
      <c r="D7" s="4">
        <f aca="true" t="shared" si="1" ref="D7:D45">C7/$G$2*10000</f>
        <v>21.910800000000002</v>
      </c>
      <c r="E7" s="4">
        <f aca="true" t="shared" si="2" ref="E7:E41">(D10-D9*$C$3+B10)/D7</f>
        <v>1.556237106814904</v>
      </c>
      <c r="F7" s="4">
        <f aca="true" t="shared" si="3" ref="F7:F45">LN(E7)+$G$3*D7</f>
        <v>0.4435854444189899</v>
      </c>
      <c r="G7" s="4"/>
      <c r="O7" s="4">
        <f aca="true" t="shared" si="4" ref="O7:O44">B7/(B7+D7)</f>
        <v>0.3239660853789477</v>
      </c>
      <c r="P7" s="4">
        <v>3.28</v>
      </c>
      <c r="Q7" s="4">
        <v>25.55</v>
      </c>
    </row>
    <row r="8" spans="1:17" ht="15" customHeight="1">
      <c r="A8" s="4">
        <f t="shared" si="0"/>
        <v>52</v>
      </c>
      <c r="B8" s="4">
        <v>11.4</v>
      </c>
      <c r="C8" s="4">
        <v>28.77</v>
      </c>
      <c r="D8" s="4">
        <f t="shared" si="1"/>
        <v>21.865200000000005</v>
      </c>
      <c r="E8" s="4">
        <f t="shared" si="2"/>
        <v>2.308654848800834</v>
      </c>
      <c r="F8" s="4">
        <f t="shared" si="3"/>
        <v>0.8379769503851439</v>
      </c>
      <c r="G8" s="4"/>
      <c r="O8" s="4">
        <f t="shared" si="4"/>
        <v>0.34270047978067164</v>
      </c>
      <c r="P8" s="4">
        <v>11.89</v>
      </c>
      <c r="Q8" s="4">
        <v>16.88</v>
      </c>
    </row>
    <row r="9" spans="1:17" ht="15" customHeight="1">
      <c r="A9" s="4">
        <f t="shared" si="0"/>
        <v>53</v>
      </c>
      <c r="B9" s="4">
        <v>10.2</v>
      </c>
      <c r="C9" s="4">
        <v>37.04</v>
      </c>
      <c r="D9" s="4">
        <f t="shared" si="1"/>
        <v>28.150400000000005</v>
      </c>
      <c r="E9" s="4">
        <f t="shared" si="2"/>
        <v>0.583799874957372</v>
      </c>
      <c r="F9" s="4">
        <f t="shared" si="3"/>
        <v>-0.5365080107495865</v>
      </c>
      <c r="G9" s="4"/>
      <c r="O9" s="4">
        <f t="shared" si="4"/>
        <v>0.2659685427009887</v>
      </c>
      <c r="P9" s="4">
        <v>0.66</v>
      </c>
      <c r="Q9" s="4">
        <v>36.38</v>
      </c>
    </row>
    <row r="10" spans="1:17" ht="15" customHeight="1">
      <c r="A10" s="4">
        <f t="shared" si="0"/>
        <v>54</v>
      </c>
      <c r="B10" s="4">
        <v>11.8</v>
      </c>
      <c r="C10" s="4">
        <v>47.86</v>
      </c>
      <c r="D10" s="4">
        <f t="shared" si="1"/>
        <v>36.3736</v>
      </c>
      <c r="E10" s="4">
        <f t="shared" si="2"/>
        <v>1.487958299425957</v>
      </c>
      <c r="F10" s="4">
        <f t="shared" si="3"/>
        <v>0.3995873274388743</v>
      </c>
      <c r="G10" s="4"/>
      <c r="O10" s="4">
        <f t="shared" si="4"/>
        <v>0.24494744009166844</v>
      </c>
      <c r="P10" s="4">
        <v>0</v>
      </c>
      <c r="Q10" s="4">
        <v>47.86</v>
      </c>
    </row>
    <row r="11" spans="1:17" ht="15" customHeight="1">
      <c r="A11" s="4">
        <f t="shared" si="0"/>
        <v>55</v>
      </c>
      <c r="B11" s="4">
        <v>11.4</v>
      </c>
      <c r="C11" s="4">
        <v>75.35</v>
      </c>
      <c r="D11" s="4">
        <f t="shared" si="1"/>
        <v>57.266</v>
      </c>
      <c r="E11" s="4">
        <f t="shared" si="2"/>
        <v>1.8288164006565848</v>
      </c>
      <c r="F11" s="4">
        <f t="shared" si="3"/>
        <v>0.6071049420062683</v>
      </c>
      <c r="G11" s="4"/>
      <c r="O11" s="4">
        <f t="shared" si="4"/>
        <v>0.16602102933038185</v>
      </c>
      <c r="P11" s="4">
        <v>0</v>
      </c>
      <c r="Q11" s="4">
        <v>75.35</v>
      </c>
    </row>
    <row r="12" spans="1:17" ht="15" customHeight="1">
      <c r="A12" s="4">
        <f t="shared" si="0"/>
        <v>56</v>
      </c>
      <c r="B12" s="4">
        <v>18.3</v>
      </c>
      <c r="C12" s="4">
        <v>35.22</v>
      </c>
      <c r="D12" s="4">
        <f t="shared" si="1"/>
        <v>26.767200000000006</v>
      </c>
      <c r="E12" s="4">
        <f t="shared" si="2"/>
        <v>6.536238381302489</v>
      </c>
      <c r="F12" s="4">
        <f t="shared" si="3"/>
        <v>1.8789678609401173</v>
      </c>
      <c r="G12" s="4">
        <f>AVERAGEA(E12:E21)</f>
        <v>1.7383226383383197</v>
      </c>
      <c r="O12" s="4">
        <f t="shared" si="4"/>
        <v>0.4060602833102566</v>
      </c>
      <c r="P12" s="4">
        <v>0</v>
      </c>
      <c r="Q12" s="4">
        <v>35.22</v>
      </c>
    </row>
    <row r="13" spans="1:17" ht="15" customHeight="1">
      <c r="A13" s="4">
        <f t="shared" si="0"/>
        <v>57</v>
      </c>
      <c r="B13" s="4">
        <v>16.7</v>
      </c>
      <c r="C13" s="4">
        <v>66.85</v>
      </c>
      <c r="D13" s="4">
        <f t="shared" si="1"/>
        <v>50.806000000000004</v>
      </c>
      <c r="E13" s="4">
        <f t="shared" si="2"/>
        <v>2.371574223516908</v>
      </c>
      <c r="F13" s="4">
        <f t="shared" si="3"/>
        <v>0.8666023239764031</v>
      </c>
      <c r="G13" s="4">
        <f>STDEVPA(E12:E21)</f>
        <v>1.7820744268971918</v>
      </c>
      <c r="O13" s="4">
        <f t="shared" si="4"/>
        <v>0.2473854175925103</v>
      </c>
      <c r="P13" s="4">
        <v>1</v>
      </c>
      <c r="Q13" s="4">
        <v>65.85</v>
      </c>
    </row>
    <row r="14" spans="1:17" ht="15" customHeight="1">
      <c r="A14" s="4">
        <f t="shared" si="0"/>
        <v>58</v>
      </c>
      <c r="B14" s="4">
        <v>15.6</v>
      </c>
      <c r="C14" s="4">
        <v>150.7</v>
      </c>
      <c r="D14" s="4">
        <f t="shared" si="1"/>
        <v>114.532</v>
      </c>
      <c r="E14" s="4">
        <f t="shared" si="2"/>
        <v>1.9793280480564388</v>
      </c>
      <c r="F14" s="4">
        <f t="shared" si="3"/>
        <v>0.6896293374390607</v>
      </c>
      <c r="G14" s="4"/>
      <c r="O14" s="4">
        <f t="shared" si="4"/>
        <v>0.11987827744136723</v>
      </c>
      <c r="P14" s="4">
        <v>0</v>
      </c>
      <c r="Q14" s="4">
        <v>150.7</v>
      </c>
    </row>
    <row r="15" spans="1:17" ht="15" customHeight="1">
      <c r="A15" s="4">
        <f t="shared" si="0"/>
        <v>59</v>
      </c>
      <c r="B15" s="4">
        <v>19.4</v>
      </c>
      <c r="C15" s="4">
        <v>280.03</v>
      </c>
      <c r="D15" s="4">
        <f t="shared" si="1"/>
        <v>212.8228</v>
      </c>
      <c r="E15" s="4">
        <f t="shared" si="2"/>
        <v>1.7429241603813128</v>
      </c>
      <c r="F15" s="4">
        <f t="shared" si="3"/>
        <v>0.5683336226224147</v>
      </c>
      <c r="G15" s="4">
        <f>AVERAGEA(B12:B21)</f>
        <v>28.329999999999995</v>
      </c>
      <c r="O15" s="4">
        <f t="shared" si="4"/>
        <v>0.08354046200459213</v>
      </c>
      <c r="P15" s="4">
        <v>0</v>
      </c>
      <c r="Q15" s="4">
        <v>280.03</v>
      </c>
    </row>
    <row r="16" spans="1:17" ht="15" customHeight="1">
      <c r="A16" s="4">
        <f t="shared" si="0"/>
        <v>60</v>
      </c>
      <c r="B16" s="4">
        <v>28.8</v>
      </c>
      <c r="C16" s="4">
        <v>260.66</v>
      </c>
      <c r="D16" s="4">
        <f t="shared" si="1"/>
        <v>198.10160000000005</v>
      </c>
      <c r="E16" s="4">
        <f t="shared" si="2"/>
        <v>0.13757284141066997</v>
      </c>
      <c r="F16" s="4">
        <f t="shared" si="3"/>
        <v>-1.9717156504325686</v>
      </c>
      <c r="G16" s="4">
        <f>STDEVPA(B12:B21)</f>
        <v>11.188212547140866</v>
      </c>
      <c r="O16" s="4">
        <f t="shared" si="4"/>
        <v>0.1269272671501655</v>
      </c>
      <c r="P16" s="4">
        <v>15.31</v>
      </c>
      <c r="Q16" s="4">
        <v>245.35</v>
      </c>
    </row>
    <row r="17" spans="1:17" ht="15" customHeight="1">
      <c r="A17" s="4">
        <f t="shared" si="0"/>
        <v>61</v>
      </c>
      <c r="B17" s="4">
        <v>25</v>
      </c>
      <c r="C17" s="4">
        <v>395.72</v>
      </c>
      <c r="D17" s="4">
        <f t="shared" si="1"/>
        <v>300.7472000000001</v>
      </c>
      <c r="E17" s="4">
        <f t="shared" si="2"/>
        <v>1.712944958423553</v>
      </c>
      <c r="F17" s="4">
        <f t="shared" si="3"/>
        <v>0.5562589191407247</v>
      </c>
      <c r="G17" s="4"/>
      <c r="O17" s="4">
        <f t="shared" si="4"/>
        <v>0.0767466305159338</v>
      </c>
      <c r="P17" s="4">
        <v>6.54</v>
      </c>
      <c r="Q17" s="4">
        <v>389.18</v>
      </c>
    </row>
    <row r="18" spans="1:17" ht="15" customHeight="1">
      <c r="A18" s="4">
        <f t="shared" si="0"/>
        <v>62</v>
      </c>
      <c r="B18" s="4">
        <v>31.1</v>
      </c>
      <c r="C18" s="4">
        <v>645.01</v>
      </c>
      <c r="D18" s="4">
        <f t="shared" si="1"/>
        <v>490.2076000000001</v>
      </c>
      <c r="E18" s="4">
        <f t="shared" si="2"/>
        <v>0.0905118566093221</v>
      </c>
      <c r="F18" s="4">
        <f t="shared" si="3"/>
        <v>-2.37286196859991</v>
      </c>
      <c r="G18" s="4">
        <f>AVERAGEA(C12:C21)</f>
        <v>330.467</v>
      </c>
      <c r="O18" s="4">
        <f t="shared" si="4"/>
        <v>0.05965767619731613</v>
      </c>
      <c r="P18" s="4">
        <v>68.52</v>
      </c>
      <c r="Q18" s="4">
        <v>576.49</v>
      </c>
    </row>
    <row r="19" spans="1:17" ht="15" customHeight="1">
      <c r="A19" s="4">
        <f t="shared" si="0"/>
        <v>63</v>
      </c>
      <c r="B19" s="4">
        <v>38.3</v>
      </c>
      <c r="C19" s="4">
        <v>307.97</v>
      </c>
      <c r="D19" s="4">
        <f t="shared" si="1"/>
        <v>234.05720000000005</v>
      </c>
      <c r="E19" s="4">
        <f t="shared" si="2"/>
        <v>1.681280473320197</v>
      </c>
      <c r="F19" s="4">
        <f t="shared" si="3"/>
        <v>0.5335991215986619</v>
      </c>
      <c r="G19" s="4">
        <f>STDEVPA(C12:C21)</f>
        <v>224.9988448881461</v>
      </c>
      <c r="O19" s="4">
        <f t="shared" si="4"/>
        <v>0.14062415093120356</v>
      </c>
      <c r="P19" s="4">
        <v>0.39</v>
      </c>
      <c r="Q19" s="4">
        <v>307.58</v>
      </c>
    </row>
    <row r="20" spans="1:17" ht="15" customHeight="1">
      <c r="A20" s="4">
        <f t="shared" si="0"/>
        <v>64</v>
      </c>
      <c r="B20" s="4">
        <v>38.1</v>
      </c>
      <c r="C20" s="4">
        <v>781.7</v>
      </c>
      <c r="D20" s="4">
        <f t="shared" si="1"/>
        <v>594.0920000000002</v>
      </c>
      <c r="E20" s="4">
        <f t="shared" si="2"/>
        <v>0.21483170956686842</v>
      </c>
      <c r="F20" s="4">
        <f t="shared" si="3"/>
        <v>-1.502254783560848</v>
      </c>
      <c r="G20" s="4"/>
      <c r="O20" s="4">
        <f t="shared" si="4"/>
        <v>0.06026650131605586</v>
      </c>
      <c r="P20" s="4">
        <v>25.58</v>
      </c>
      <c r="Q20" s="4">
        <v>756.12</v>
      </c>
    </row>
    <row r="21" spans="1:17" ht="15" customHeight="1">
      <c r="A21" s="4">
        <f t="shared" si="0"/>
        <v>65</v>
      </c>
      <c r="B21" s="4">
        <v>52</v>
      </c>
      <c r="C21" s="4">
        <v>380.81</v>
      </c>
      <c r="D21" s="4">
        <f t="shared" si="1"/>
        <v>289.41560000000004</v>
      </c>
      <c r="E21" s="4">
        <f t="shared" si="2"/>
        <v>0.9160197307954374</v>
      </c>
      <c r="F21" s="4">
        <f t="shared" si="3"/>
        <v>-0.07035243837030139</v>
      </c>
      <c r="G21" s="4"/>
      <c r="O21" s="4">
        <f t="shared" si="4"/>
        <v>0.15230704162317127</v>
      </c>
      <c r="P21" s="4">
        <v>0</v>
      </c>
      <c r="Q21" s="4">
        <v>380.81</v>
      </c>
    </row>
    <row r="22" spans="1:17" ht="15" customHeight="1">
      <c r="A22" s="4">
        <f t="shared" si="0"/>
        <v>66</v>
      </c>
      <c r="B22" s="4">
        <v>46.8</v>
      </c>
      <c r="C22" s="4">
        <v>646.61</v>
      </c>
      <c r="D22" s="4">
        <f t="shared" si="1"/>
        <v>491.4236000000001</v>
      </c>
      <c r="E22" s="4">
        <f t="shared" si="2"/>
        <v>0.08128058969898878</v>
      </c>
      <c r="F22" s="4">
        <f t="shared" si="3"/>
        <v>-2.4803626240234022</v>
      </c>
      <c r="G22" s="4">
        <f>AVERAGEA(E22:E31)</f>
        <v>1.4034818285002149</v>
      </c>
      <c r="O22" s="4">
        <f t="shared" si="4"/>
        <v>0.08695270887415564</v>
      </c>
      <c r="P22" s="4">
        <v>0</v>
      </c>
      <c r="Q22" s="4">
        <v>646.61</v>
      </c>
    </row>
    <row r="23" spans="1:17" ht="15" customHeight="1">
      <c r="A23" s="4">
        <f t="shared" si="0"/>
        <v>67</v>
      </c>
      <c r="B23" s="4">
        <v>52.5</v>
      </c>
      <c r="C23" s="4">
        <v>422.16</v>
      </c>
      <c r="D23" s="4">
        <f t="shared" si="1"/>
        <v>320.8416000000001</v>
      </c>
      <c r="E23" s="4">
        <f t="shared" si="2"/>
        <v>0.4864369208980381</v>
      </c>
      <c r="F23" s="4">
        <f t="shared" si="3"/>
        <v>-0.7013975487593702</v>
      </c>
      <c r="G23" s="4">
        <f>STDEVPA(E22:E31)</f>
        <v>1.4240156874092742</v>
      </c>
      <c r="O23" s="4">
        <f t="shared" si="4"/>
        <v>0.140621886229662</v>
      </c>
      <c r="P23" s="4">
        <v>0</v>
      </c>
      <c r="Q23" s="4">
        <v>422.16</v>
      </c>
    </row>
    <row r="24" spans="1:17" ht="15" customHeight="1">
      <c r="A24" s="4">
        <f t="shared" si="0"/>
        <v>68</v>
      </c>
      <c r="B24" s="4">
        <v>76.6</v>
      </c>
      <c r="C24" s="4">
        <v>459.12</v>
      </c>
      <c r="D24" s="4">
        <f t="shared" si="1"/>
        <v>348.93120000000005</v>
      </c>
      <c r="E24" s="4">
        <f t="shared" si="2"/>
        <v>0.5002625159343733</v>
      </c>
      <c r="F24" s="4">
        <f t="shared" si="3"/>
        <v>-0.6716864144722061</v>
      </c>
      <c r="G24" s="4"/>
      <c r="O24" s="4">
        <f t="shared" si="4"/>
        <v>0.18001030241730803</v>
      </c>
      <c r="P24" s="4">
        <v>0</v>
      </c>
      <c r="Q24" s="4">
        <v>459.12</v>
      </c>
    </row>
    <row r="25" spans="1:17" ht="15" customHeight="1">
      <c r="A25" s="4">
        <f t="shared" si="0"/>
        <v>69</v>
      </c>
      <c r="B25" s="4">
        <v>72</v>
      </c>
      <c r="C25" s="4">
        <v>187.38</v>
      </c>
      <c r="D25" s="4">
        <f t="shared" si="1"/>
        <v>142.4088</v>
      </c>
      <c r="E25" s="4">
        <f t="shared" si="2"/>
        <v>2.4594547527961756</v>
      </c>
      <c r="F25" s="4">
        <f t="shared" si="3"/>
        <v>0.9084842081725363</v>
      </c>
      <c r="G25" s="4">
        <f>AVERAGEA(B22:B31)</f>
        <v>79.86</v>
      </c>
      <c r="O25" s="4">
        <f t="shared" si="4"/>
        <v>0.3358071123946405</v>
      </c>
      <c r="P25" s="4">
        <v>0</v>
      </c>
      <c r="Q25" s="4">
        <v>187.38</v>
      </c>
    </row>
    <row r="26" spans="1:17" ht="15" customHeight="1">
      <c r="A26" s="4">
        <f t="shared" si="0"/>
        <v>70</v>
      </c>
      <c r="B26" s="4">
        <v>103.5</v>
      </c>
      <c r="C26" s="4">
        <v>162.86</v>
      </c>
      <c r="D26" s="4">
        <f t="shared" si="1"/>
        <v>123.77360000000002</v>
      </c>
      <c r="E26" s="4">
        <f t="shared" si="2"/>
        <v>2.4312389718001253</v>
      </c>
      <c r="F26" s="4">
        <f t="shared" si="3"/>
        <v>0.8958274083538176</v>
      </c>
      <c r="G26" s="4">
        <f>STDEVPA(B22:B31)</f>
        <v>17.887828263934093</v>
      </c>
      <c r="O26" s="4">
        <f t="shared" si="4"/>
        <v>0.4553982512707151</v>
      </c>
      <c r="P26" s="4">
        <v>0</v>
      </c>
      <c r="Q26" s="4">
        <v>162.86</v>
      </c>
    </row>
    <row r="27" spans="1:17" ht="15" customHeight="1">
      <c r="A27" s="4">
        <f t="shared" si="0"/>
        <v>71</v>
      </c>
      <c r="B27" s="4">
        <v>100.1</v>
      </c>
      <c r="C27" s="4">
        <v>179.4</v>
      </c>
      <c r="D27" s="4">
        <f t="shared" si="1"/>
        <v>136.34400000000002</v>
      </c>
      <c r="E27" s="4">
        <f t="shared" si="2"/>
        <v>4.9170539224314975</v>
      </c>
      <c r="F27" s="4">
        <f t="shared" si="3"/>
        <v>1.6008901949003795</v>
      </c>
      <c r="G27" s="4"/>
      <c r="O27" s="4">
        <f t="shared" si="4"/>
        <v>0.42335605893996037</v>
      </c>
      <c r="P27" s="4">
        <v>5.25</v>
      </c>
      <c r="Q27" s="4">
        <v>174.15</v>
      </c>
    </row>
    <row r="28" spans="1:17" ht="15" customHeight="1">
      <c r="A28" s="4">
        <f t="shared" si="0"/>
        <v>72</v>
      </c>
      <c r="B28" s="4">
        <v>90.1</v>
      </c>
      <c r="C28" s="4">
        <v>432</v>
      </c>
      <c r="D28" s="4">
        <f t="shared" si="1"/>
        <v>328.32000000000005</v>
      </c>
      <c r="E28" s="4">
        <f t="shared" si="2"/>
        <v>1.337596856725146</v>
      </c>
      <c r="F28" s="4">
        <f t="shared" si="3"/>
        <v>0.3105738134091948</v>
      </c>
      <c r="G28" s="4">
        <f>AVERAGEA(C22:C31)</f>
        <v>498.96900000000005</v>
      </c>
      <c r="I28" s="5">
        <f>$D28</f>
        <v>328.32000000000005</v>
      </c>
      <c r="K28" s="5">
        <f>$D28</f>
        <v>328.32000000000005</v>
      </c>
      <c r="M28" s="5">
        <f>$D28</f>
        <v>328.32000000000005</v>
      </c>
      <c r="O28" s="4">
        <f t="shared" si="4"/>
        <v>0.21533387505377366</v>
      </c>
      <c r="P28" s="4">
        <v>0.2</v>
      </c>
      <c r="Q28" s="4">
        <v>431.75</v>
      </c>
    </row>
    <row r="29" spans="1:17" ht="15" customHeight="1">
      <c r="A29" s="4">
        <f t="shared" si="0"/>
        <v>73</v>
      </c>
      <c r="B29" s="4">
        <v>78</v>
      </c>
      <c r="C29" s="4">
        <v>509.32</v>
      </c>
      <c r="D29" s="4">
        <f t="shared" si="1"/>
        <v>387.08320000000003</v>
      </c>
      <c r="E29" s="4">
        <f t="shared" si="2"/>
        <v>1.1149711483216014</v>
      </c>
      <c r="F29" s="4">
        <f t="shared" si="3"/>
        <v>0.13205352063254192</v>
      </c>
      <c r="G29" s="4">
        <f>STDEVPA(C22:C31)</f>
        <v>289.92443351501083</v>
      </c>
      <c r="I29" s="5">
        <f>$D29</f>
        <v>387.08320000000003</v>
      </c>
      <c r="K29" s="5">
        <f>$D29</f>
        <v>387.08320000000003</v>
      </c>
      <c r="M29" s="5">
        <f>$D29</f>
        <v>387.08320000000003</v>
      </c>
      <c r="O29" s="4">
        <f t="shared" si="4"/>
        <v>0.16771192767229604</v>
      </c>
      <c r="P29" s="4">
        <v>2.07</v>
      </c>
      <c r="Q29" s="4">
        <v>507.25</v>
      </c>
    </row>
    <row r="30" spans="1:17" ht="15" customHeight="1">
      <c r="A30" s="4">
        <f t="shared" si="0"/>
        <v>74</v>
      </c>
      <c r="B30" s="4">
        <v>86.1</v>
      </c>
      <c r="C30" s="4">
        <v>1023.49</v>
      </c>
      <c r="D30" s="4">
        <f t="shared" si="1"/>
        <v>777.8524000000002</v>
      </c>
      <c r="E30" s="4">
        <f t="shared" si="2"/>
        <v>0.17555901350950376</v>
      </c>
      <c r="F30" s="4">
        <f t="shared" si="3"/>
        <v>-1.6931088892852972</v>
      </c>
      <c r="G30" s="4"/>
      <c r="I30" s="5">
        <f>$D30</f>
        <v>777.8524000000002</v>
      </c>
      <c r="K30" s="5">
        <f>$D30</f>
        <v>777.8524000000002</v>
      </c>
      <c r="M30" s="5">
        <f>$D30</f>
        <v>777.8524000000002</v>
      </c>
      <c r="O30" s="4">
        <f t="shared" si="4"/>
        <v>0.09965826821014673</v>
      </c>
      <c r="P30" s="4">
        <v>0.24</v>
      </c>
      <c r="Q30" s="4">
        <v>1023.25</v>
      </c>
    </row>
    <row r="31" spans="1:17" ht="15" customHeight="1">
      <c r="A31" s="4">
        <f t="shared" si="0"/>
        <v>75</v>
      </c>
      <c r="B31" s="4">
        <v>92.9</v>
      </c>
      <c r="C31" s="4">
        <v>967.35</v>
      </c>
      <c r="D31" s="4">
        <f t="shared" si="1"/>
        <v>735.1860000000001</v>
      </c>
      <c r="E31" s="4">
        <f t="shared" si="2"/>
        <v>0.530963592886698</v>
      </c>
      <c r="F31" s="4">
        <f t="shared" si="3"/>
        <v>-0.5889506633926558</v>
      </c>
      <c r="G31" s="4"/>
      <c r="I31" s="6">
        <f aca="true" t="shared" si="5" ref="I31:I44">I28*EXP($F28-$G$3*I28)+$C$3*I30-J31</f>
        <v>668.086</v>
      </c>
      <c r="J31" s="7">
        <f aca="true" t="shared" si="6" ref="J31:J44">MINA((I28*EXP($F28-$G$3*I28)+$C$3*I30)*J$4,$J$3)</f>
        <v>160</v>
      </c>
      <c r="K31" s="6">
        <f aca="true" t="shared" si="7" ref="K31:K44">K28*EXP($F28-$G$3*K28)+$C$3*K30-L31</f>
        <v>668.086</v>
      </c>
      <c r="L31" s="7">
        <f aca="true" t="shared" si="8" ref="L31:L44">MINA((K28*EXP($F28-$G$3*K28)+$C$3*K30)*L$4,$J$3)</f>
        <v>160</v>
      </c>
      <c r="M31" s="7">
        <f aca="true" t="shared" si="9" ref="M31:M44">M28*EXP($F28-$G$3*M28)+$C$3*M30-N31</f>
        <v>668.086</v>
      </c>
      <c r="N31" s="7">
        <f aca="true" t="shared" si="10" ref="N31:N44">MINA(MAXA(M28*EXP($F28-$G$3*M28)+$C$3*M30-$N$4,0),$N$3)</f>
        <v>160</v>
      </c>
      <c r="O31" s="4">
        <f t="shared" si="4"/>
        <v>0.11218641542062055</v>
      </c>
      <c r="P31" s="4">
        <v>29.94</v>
      </c>
      <c r="Q31" s="4">
        <v>937.41</v>
      </c>
    </row>
    <row r="32" spans="1:17" ht="15" customHeight="1">
      <c r="A32" s="8">
        <f t="shared" si="0"/>
        <v>76</v>
      </c>
      <c r="B32" s="8">
        <v>67.9</v>
      </c>
      <c r="C32" s="8">
        <v>962.21</v>
      </c>
      <c r="D32" s="8">
        <f t="shared" si="1"/>
        <v>731.2796000000002</v>
      </c>
      <c r="E32" s="8">
        <f t="shared" si="2"/>
        <v>0.18179175242957682</v>
      </c>
      <c r="F32" s="8">
        <f t="shared" si="3"/>
        <v>-1.6610166884417794</v>
      </c>
      <c r="G32" s="8">
        <f>AVERAGEA(E32:E41)</f>
        <v>0.7390198208101906</v>
      </c>
      <c r="H32" s="9"/>
      <c r="I32" s="6">
        <f t="shared" si="5"/>
        <v>605.6296000000002</v>
      </c>
      <c r="J32" s="7">
        <f t="shared" si="6"/>
        <v>160</v>
      </c>
      <c r="K32" s="6">
        <f t="shared" si="7"/>
        <v>612.5036800000001</v>
      </c>
      <c r="L32" s="7">
        <f t="shared" si="8"/>
        <v>153.12592000000004</v>
      </c>
      <c r="M32" s="7">
        <f t="shared" si="9"/>
        <v>605.6296000000002</v>
      </c>
      <c r="N32" s="7">
        <f t="shared" si="10"/>
        <v>160</v>
      </c>
      <c r="O32" s="8">
        <f t="shared" si="4"/>
        <v>0.08496212866294384</v>
      </c>
      <c r="P32" s="8">
        <v>3.73</v>
      </c>
      <c r="Q32" s="8">
        <v>958.48</v>
      </c>
    </row>
    <row r="33" spans="1:17" ht="15" customHeight="1">
      <c r="A33" s="8">
        <f t="shared" si="0"/>
        <v>77</v>
      </c>
      <c r="B33" s="8">
        <v>86</v>
      </c>
      <c r="C33" s="8">
        <v>547.63</v>
      </c>
      <c r="D33" s="8">
        <f t="shared" si="1"/>
        <v>416.19880000000006</v>
      </c>
      <c r="E33" s="8">
        <f t="shared" si="2"/>
        <v>0.610846547371112</v>
      </c>
      <c r="F33" s="8">
        <f t="shared" si="3"/>
        <v>-0.46793757331942265</v>
      </c>
      <c r="G33" s="8">
        <f>STDEVPA(E32:E41)</f>
        <v>0.8017331170297517</v>
      </c>
      <c r="H33" s="9"/>
      <c r="I33" s="6">
        <f t="shared" si="5"/>
        <v>292.93051246000005</v>
      </c>
      <c r="J33" s="7">
        <f t="shared" si="6"/>
        <v>146.44328754000003</v>
      </c>
      <c r="K33" s="6">
        <f t="shared" si="7"/>
        <v>354.24867200000006</v>
      </c>
      <c r="L33" s="7">
        <f t="shared" si="8"/>
        <v>88.56216800000001</v>
      </c>
      <c r="M33" s="7">
        <f t="shared" si="9"/>
        <v>279.3738000000001</v>
      </c>
      <c r="N33" s="7">
        <f t="shared" si="10"/>
        <v>160</v>
      </c>
      <c r="O33" s="8">
        <f t="shared" si="4"/>
        <v>0.1712469245247101</v>
      </c>
      <c r="P33" s="8">
        <v>2.24</v>
      </c>
      <c r="Q33" s="8">
        <v>545.39</v>
      </c>
    </row>
    <row r="34" spans="1:17" ht="15" customHeight="1">
      <c r="A34" s="8">
        <f t="shared" si="0"/>
        <v>78</v>
      </c>
      <c r="B34" s="8">
        <v>130</v>
      </c>
      <c r="C34" s="8">
        <v>616.39</v>
      </c>
      <c r="D34" s="8">
        <f t="shared" si="1"/>
        <v>468.4564000000001</v>
      </c>
      <c r="E34" s="8">
        <f t="shared" si="2"/>
        <v>0.22760410573961634</v>
      </c>
      <c r="F34" s="8">
        <f t="shared" si="3"/>
        <v>-1.4520401536149152</v>
      </c>
      <c r="G34" s="8"/>
      <c r="H34" s="9"/>
      <c r="I34" s="6">
        <f t="shared" si="5"/>
        <v>342.62561819031146</v>
      </c>
      <c r="J34" s="7">
        <f t="shared" si="6"/>
        <v>160</v>
      </c>
      <c r="K34" s="6">
        <f t="shared" si="7"/>
        <v>426.62775836824915</v>
      </c>
      <c r="L34" s="7">
        <f t="shared" si="8"/>
        <v>106.65693959206229</v>
      </c>
      <c r="M34" s="7">
        <f t="shared" si="9"/>
        <v>335.84726196031147</v>
      </c>
      <c r="N34" s="7">
        <f t="shared" si="10"/>
        <v>160</v>
      </c>
      <c r="O34" s="8">
        <f t="shared" si="4"/>
        <v>0.2172255155095676</v>
      </c>
      <c r="P34" s="8">
        <v>4.31</v>
      </c>
      <c r="Q34" s="8">
        <v>612.08</v>
      </c>
    </row>
    <row r="35" spans="1:17" ht="15" customHeight="1">
      <c r="A35" s="8">
        <f t="shared" si="0"/>
        <v>79</v>
      </c>
      <c r="B35" s="8">
        <v>110</v>
      </c>
      <c r="C35" s="8">
        <v>338.38</v>
      </c>
      <c r="D35" s="8">
        <f t="shared" si="1"/>
        <v>257.16880000000003</v>
      </c>
      <c r="E35" s="8">
        <f t="shared" si="2"/>
        <v>0.2497946873804287</v>
      </c>
      <c r="F35" s="8">
        <f t="shared" si="3"/>
        <v>-1.3716858210090952</v>
      </c>
      <c r="G35" s="8">
        <f>AVERAGEA(B32:B41)</f>
        <v>67.69</v>
      </c>
      <c r="H35" s="9"/>
      <c r="I35" s="6">
        <f t="shared" si="5"/>
        <v>188.17237109768018</v>
      </c>
      <c r="J35" s="7">
        <f t="shared" si="6"/>
        <v>94.07207332661886</v>
      </c>
      <c r="K35" s="6">
        <f t="shared" si="7"/>
        <v>260.366687469524</v>
      </c>
      <c r="L35" s="7">
        <f t="shared" si="8"/>
        <v>65.09167186738101</v>
      </c>
      <c r="M35" s="7">
        <f t="shared" si="9"/>
        <v>150</v>
      </c>
      <c r="N35" s="7">
        <f t="shared" si="10"/>
        <v>128.85526630929905</v>
      </c>
      <c r="O35" s="8">
        <f t="shared" si="4"/>
        <v>0.29958972548865803</v>
      </c>
      <c r="P35" s="8">
        <v>2.77</v>
      </c>
      <c r="Q35" s="8">
        <v>335.61</v>
      </c>
    </row>
    <row r="36" spans="1:17" ht="15" customHeight="1">
      <c r="A36" s="8">
        <f t="shared" si="0"/>
        <v>80</v>
      </c>
      <c r="B36" s="8">
        <v>86</v>
      </c>
      <c r="C36" s="8">
        <v>390.55</v>
      </c>
      <c r="D36" s="8">
        <f t="shared" si="1"/>
        <v>296.81800000000004</v>
      </c>
      <c r="E36" s="8">
        <f t="shared" si="2"/>
        <v>0.017703778072758376</v>
      </c>
      <c r="F36" s="8">
        <f t="shared" si="3"/>
        <v>-4.016168131741331</v>
      </c>
      <c r="G36" s="8">
        <f>STDEVPA(B32:B41)</f>
        <v>32.65279314239444</v>
      </c>
      <c r="H36" s="9"/>
      <c r="I36" s="6">
        <f t="shared" si="5"/>
        <v>182.90921761989995</v>
      </c>
      <c r="J36" s="7">
        <f t="shared" si="6"/>
        <v>91.44089130450375</v>
      </c>
      <c r="K36" s="6">
        <f t="shared" si="7"/>
        <v>277.9045982380004</v>
      </c>
      <c r="L36" s="7">
        <f t="shared" si="8"/>
        <v>69.4761495595001</v>
      </c>
      <c r="M36" s="7">
        <f t="shared" si="9"/>
        <v>150</v>
      </c>
      <c r="N36" s="7">
        <f t="shared" si="10"/>
        <v>97.06127592322639</v>
      </c>
      <c r="O36" s="8">
        <f t="shared" si="4"/>
        <v>0.22464983360239066</v>
      </c>
      <c r="P36" s="8">
        <v>16.99</v>
      </c>
      <c r="Q36" s="8">
        <v>373.56</v>
      </c>
    </row>
    <row r="37" spans="1:17" ht="15" customHeight="1">
      <c r="A37" s="8">
        <f t="shared" si="0"/>
        <v>81</v>
      </c>
      <c r="B37" s="8">
        <v>48</v>
      </c>
      <c r="C37" s="8">
        <v>272.41</v>
      </c>
      <c r="D37" s="8">
        <f t="shared" si="1"/>
        <v>207.03160000000005</v>
      </c>
      <c r="E37" s="8">
        <f t="shared" si="2"/>
        <v>0.2809629061457284</v>
      </c>
      <c r="F37" s="8">
        <f t="shared" si="3"/>
        <v>-1.2571107289608605</v>
      </c>
      <c r="G37" s="8"/>
      <c r="H37" s="9"/>
      <c r="I37" s="6">
        <f t="shared" si="5"/>
        <v>113.35806366000182</v>
      </c>
      <c r="J37" s="7">
        <f t="shared" si="6"/>
        <v>56.670530400297885</v>
      </c>
      <c r="K37" s="6">
        <f t="shared" si="7"/>
        <v>189.0388270973978</v>
      </c>
      <c r="L37" s="7">
        <f t="shared" si="8"/>
        <v>47.25970677434946</v>
      </c>
      <c r="M37" s="7">
        <f t="shared" si="9"/>
        <v>150</v>
      </c>
      <c r="N37" s="7">
        <f t="shared" si="10"/>
        <v>2.0508420080639382</v>
      </c>
      <c r="O37" s="8">
        <f t="shared" si="4"/>
        <v>0.18821197059501643</v>
      </c>
      <c r="P37" s="8">
        <v>0.17</v>
      </c>
      <c r="Q37" s="8">
        <v>272.24</v>
      </c>
    </row>
    <row r="38" spans="1:17" ht="15" customHeight="1">
      <c r="A38" s="8">
        <f t="shared" si="0"/>
        <v>82</v>
      </c>
      <c r="B38" s="8">
        <v>26</v>
      </c>
      <c r="C38" s="8">
        <v>186.52</v>
      </c>
      <c r="D38" s="8">
        <f t="shared" si="1"/>
        <v>141.75520000000003</v>
      </c>
      <c r="E38" s="8">
        <f t="shared" si="2"/>
        <v>0.3305585967922164</v>
      </c>
      <c r="F38" s="8">
        <f t="shared" si="3"/>
        <v>-1.0984660260011352</v>
      </c>
      <c r="G38" s="8">
        <f>AVERAGEA(C32:C41)</f>
        <v>343.658</v>
      </c>
      <c r="H38" s="9"/>
      <c r="I38" s="6">
        <f t="shared" si="5"/>
        <v>69.25578405785662</v>
      </c>
      <c r="J38" s="7">
        <f t="shared" si="6"/>
        <v>34.622698104820174</v>
      </c>
      <c r="K38" s="6">
        <f t="shared" si="7"/>
        <v>127.63612076234156</v>
      </c>
      <c r="L38" s="7">
        <f t="shared" si="8"/>
        <v>31.90903019058539</v>
      </c>
      <c r="M38" s="7">
        <f t="shared" si="9"/>
        <v>112.71091115312262</v>
      </c>
      <c r="N38" s="7">
        <f t="shared" si="10"/>
        <v>0</v>
      </c>
      <c r="O38" s="8">
        <f t="shared" si="4"/>
        <v>0.15498774404608617</v>
      </c>
      <c r="P38" s="8">
        <v>0</v>
      </c>
      <c r="Q38" s="8">
        <v>186.52</v>
      </c>
    </row>
    <row r="39" spans="1:17" ht="15" customHeight="1">
      <c r="A39" s="8">
        <f t="shared" si="0"/>
        <v>83</v>
      </c>
      <c r="B39" s="8">
        <v>37</v>
      </c>
      <c r="C39" s="8">
        <v>51.49</v>
      </c>
      <c r="D39" s="8">
        <f t="shared" si="1"/>
        <v>39.13240000000001</v>
      </c>
      <c r="E39" s="8">
        <f t="shared" si="2"/>
        <v>2.5548139137901065</v>
      </c>
      <c r="F39" s="8">
        <f t="shared" si="3"/>
        <v>0.9403273328271925</v>
      </c>
      <c r="G39" s="8">
        <f>STDEVPA(C32:C41)</f>
        <v>283.8878116721463</v>
      </c>
      <c r="H39" s="9"/>
      <c r="I39" s="6">
        <f t="shared" si="5"/>
        <v>25.260118598701883</v>
      </c>
      <c r="J39" s="7">
        <f t="shared" si="6"/>
        <v>12.628164885176748</v>
      </c>
      <c r="K39" s="6">
        <f t="shared" si="7"/>
        <v>54.994886460167265</v>
      </c>
      <c r="L39" s="7">
        <f t="shared" si="8"/>
        <v>13.748721615041816</v>
      </c>
      <c r="M39" s="7">
        <f t="shared" si="9"/>
        <v>59.03451872613756</v>
      </c>
      <c r="N39" s="7">
        <f t="shared" si="10"/>
        <v>0</v>
      </c>
      <c r="O39" s="8">
        <f t="shared" si="4"/>
        <v>0.4859954500317866</v>
      </c>
      <c r="P39" s="8">
        <v>0</v>
      </c>
      <c r="Q39" s="8">
        <v>51.49</v>
      </c>
    </row>
    <row r="40" spans="1:17" ht="15" customHeight="1">
      <c r="A40" s="8">
        <f t="shared" si="0"/>
        <v>84</v>
      </c>
      <c r="B40" s="8">
        <v>47</v>
      </c>
      <c r="C40" s="8">
        <v>40.44</v>
      </c>
      <c r="D40" s="8">
        <f t="shared" si="1"/>
        <v>30.7344</v>
      </c>
      <c r="E40" s="8">
        <f t="shared" si="2"/>
        <v>1.8821125514081947</v>
      </c>
      <c r="F40" s="8">
        <f t="shared" si="3"/>
        <v>0.6342389075238725</v>
      </c>
      <c r="G40" s="8"/>
      <c r="H40" s="9"/>
      <c r="I40" s="6">
        <f t="shared" si="5"/>
        <v>29.77414270447859</v>
      </c>
      <c r="J40" s="7">
        <f t="shared" si="6"/>
        <v>14.88483840318391</v>
      </c>
      <c r="K40" s="6">
        <f t="shared" si="7"/>
        <v>64.53416906114556</v>
      </c>
      <c r="L40" s="7">
        <f t="shared" si="8"/>
        <v>16.13354226528639</v>
      </c>
      <c r="M40" s="7">
        <f t="shared" si="9"/>
        <v>71.8061561857585</v>
      </c>
      <c r="N40" s="7">
        <f t="shared" si="10"/>
        <v>0</v>
      </c>
      <c r="O40" s="8">
        <f t="shared" si="4"/>
        <v>0.6046229211262968</v>
      </c>
      <c r="P40" s="8">
        <v>0.65</v>
      </c>
      <c r="Q40" s="8">
        <v>39.79</v>
      </c>
    </row>
    <row r="41" spans="1:17" ht="15" customHeight="1">
      <c r="A41" s="8">
        <f t="shared" si="0"/>
        <v>85</v>
      </c>
      <c r="B41" s="8">
        <v>39</v>
      </c>
      <c r="C41" s="8">
        <v>30.56</v>
      </c>
      <c r="D41" s="8">
        <f t="shared" si="1"/>
        <v>23.225600000000004</v>
      </c>
      <c r="E41" s="8">
        <f t="shared" si="2"/>
        <v>1.0540093689721683</v>
      </c>
      <c r="F41" s="8">
        <f t="shared" si="3"/>
        <v>0.0539948750475656</v>
      </c>
      <c r="G41" s="8"/>
      <c r="H41" s="9"/>
      <c r="I41" s="6">
        <f t="shared" si="5"/>
        <v>25.254574144554088</v>
      </c>
      <c r="J41" s="7">
        <f t="shared" si="6"/>
        <v>12.625393073916118</v>
      </c>
      <c r="K41" s="6">
        <f t="shared" si="7"/>
        <v>59.595246977234225</v>
      </c>
      <c r="L41" s="7">
        <f t="shared" si="8"/>
        <v>14.898811744308558</v>
      </c>
      <c r="M41" s="7">
        <f t="shared" si="9"/>
        <v>73.22562249376799</v>
      </c>
      <c r="N41" s="7">
        <f t="shared" si="10"/>
        <v>0</v>
      </c>
      <c r="O41" s="8">
        <f t="shared" si="4"/>
        <v>0.626751690622509</v>
      </c>
      <c r="P41" s="8">
        <v>4.47</v>
      </c>
      <c r="Q41" s="8">
        <v>26.09</v>
      </c>
    </row>
    <row r="42" spans="1:17" ht="15" customHeight="1">
      <c r="A42" s="8">
        <f t="shared" si="0"/>
        <v>86</v>
      </c>
      <c r="B42" s="8">
        <v>60</v>
      </c>
      <c r="C42" s="8">
        <v>67.88</v>
      </c>
      <c r="D42" s="8">
        <f t="shared" si="1"/>
        <v>51.5888</v>
      </c>
      <c r="E42" s="9"/>
      <c r="F42" s="8" t="e">
        <f t="shared" si="3"/>
        <v>#NUM!</v>
      </c>
      <c r="G42" s="8"/>
      <c r="H42" s="9"/>
      <c r="I42" s="6">
        <f t="shared" si="5"/>
        <v>51.47985831252656</v>
      </c>
      <c r="J42" s="7">
        <f t="shared" si="6"/>
        <v>25.736068359929657</v>
      </c>
      <c r="K42" s="6">
        <f t="shared" si="7"/>
        <v>136.13253267149173</v>
      </c>
      <c r="L42" s="7">
        <f t="shared" si="8"/>
        <v>34.03313316787293</v>
      </c>
      <c r="M42" s="7">
        <f t="shared" si="9"/>
        <v>150</v>
      </c>
      <c r="N42" s="7">
        <f t="shared" si="10"/>
        <v>37.25502767961228</v>
      </c>
      <c r="O42" s="8">
        <f t="shared" si="4"/>
        <v>0.5376883701590124</v>
      </c>
      <c r="P42" s="8">
        <v>0.23</v>
      </c>
      <c r="Q42" s="8">
        <v>67.65</v>
      </c>
    </row>
    <row r="43" spans="1:17" ht="15" customHeight="1">
      <c r="A43" s="8">
        <v>87</v>
      </c>
      <c r="B43" s="8">
        <v>35</v>
      </c>
      <c r="C43" s="8">
        <v>64</v>
      </c>
      <c r="D43" s="8">
        <f t="shared" si="1"/>
        <v>48.640000000000015</v>
      </c>
      <c r="E43" s="9"/>
      <c r="F43" s="8" t="e">
        <f t="shared" si="3"/>
        <v>#NUM!</v>
      </c>
      <c r="G43" s="8"/>
      <c r="H43" s="9"/>
      <c r="I43" s="6">
        <f t="shared" si="5"/>
        <v>54.523689789032815</v>
      </c>
      <c r="J43" s="7">
        <f t="shared" si="6"/>
        <v>27.25775582223584</v>
      </c>
      <c r="K43" s="6">
        <f t="shared" si="7"/>
        <v>151.4246121333449</v>
      </c>
      <c r="L43" s="7">
        <f t="shared" si="8"/>
        <v>37.85615303333623</v>
      </c>
      <c r="M43" s="7">
        <f t="shared" si="9"/>
        <v>150</v>
      </c>
      <c r="N43" s="7">
        <f t="shared" si="10"/>
        <v>59.81463371194647</v>
      </c>
      <c r="O43" s="8">
        <f t="shared" si="4"/>
        <v>0.41846006695361065</v>
      </c>
      <c r="P43" s="9"/>
      <c r="Q43" s="9"/>
    </row>
    <row r="44" spans="1:17" ht="15" customHeight="1">
      <c r="A44" s="8">
        <v>88</v>
      </c>
      <c r="B44" s="8">
        <v>26</v>
      </c>
      <c r="C44" s="8">
        <v>30</v>
      </c>
      <c r="D44" s="10">
        <f t="shared" si="1"/>
        <v>22.800000000000004</v>
      </c>
      <c r="E44" s="9"/>
      <c r="F44" s="8" t="e">
        <f t="shared" si="3"/>
        <v>#NUM!</v>
      </c>
      <c r="G44" s="8"/>
      <c r="H44" s="9"/>
      <c r="I44" s="6">
        <f t="shared" si="5"/>
        <v>35.919904137138374</v>
      </c>
      <c r="J44" s="7">
        <f t="shared" si="6"/>
        <v>17.95725821045181</v>
      </c>
      <c r="K44" s="6">
        <f t="shared" si="7"/>
        <v>110.71146632551063</v>
      </c>
      <c r="L44" s="7">
        <f t="shared" si="8"/>
        <v>27.677866581377657</v>
      </c>
      <c r="M44" s="7">
        <f t="shared" si="9"/>
        <v>150</v>
      </c>
      <c r="N44" s="7">
        <f t="shared" si="10"/>
        <v>1.9492975420889138</v>
      </c>
      <c r="O44" s="8">
        <f t="shared" si="4"/>
        <v>0.5327868852459016</v>
      </c>
      <c r="P44" s="9"/>
      <c r="Q44" s="9"/>
    </row>
    <row r="45" spans="1:17" ht="15" customHeight="1">
      <c r="A45" s="8">
        <v>89</v>
      </c>
      <c r="B45" s="9"/>
      <c r="C45" s="8">
        <v>64</v>
      </c>
      <c r="D45" s="8">
        <f t="shared" si="1"/>
        <v>48.640000000000015</v>
      </c>
      <c r="E45" s="9"/>
      <c r="F45" s="8" t="e">
        <f t="shared" si="3"/>
        <v>#NUM!</v>
      </c>
      <c r="G45" s="8"/>
      <c r="H45" s="9"/>
      <c r="I45" s="6"/>
      <c r="J45" s="6"/>
      <c r="K45" s="6"/>
      <c r="L45" s="6"/>
      <c r="M45" s="6"/>
      <c r="N45" s="6"/>
      <c r="O45" s="9"/>
      <c r="P45" s="9"/>
      <c r="Q45" s="9"/>
    </row>
    <row r="46" spans="1:17" ht="15" customHeight="1">
      <c r="A46" s="9"/>
      <c r="B46" s="8">
        <f>SUM(B31:B44)</f>
        <v>890.8</v>
      </c>
      <c r="C46" s="9"/>
      <c r="D46" s="9"/>
      <c r="E46" s="8">
        <f>GEOMEAN(E6:E43)</f>
        <v>0.7178881447196171</v>
      </c>
      <c r="F46" s="8">
        <f>AVERAGEA(F6:F41)</f>
        <v>-0.31587394296859783</v>
      </c>
      <c r="G46" s="8"/>
      <c r="H46" s="9"/>
      <c r="I46" s="6"/>
      <c r="J46" s="6">
        <f>SUM(J31:J44)</f>
        <v>1014.3389594311349</v>
      </c>
      <c r="K46" s="6"/>
      <c r="L46" s="6">
        <f>SUM(L31:L44)</f>
        <v>866.4298143911019</v>
      </c>
      <c r="M46" s="6"/>
      <c r="N46" s="6">
        <f>SUM(N31:N44)</f>
        <v>966.9863431742372</v>
      </c>
      <c r="O46" s="9"/>
      <c r="P46" s="9"/>
      <c r="Q46" s="9"/>
    </row>
    <row r="47" spans="1:17" ht="15" customHeight="1">
      <c r="A47" s="9"/>
      <c r="B47" s="9"/>
      <c r="C47" s="9"/>
      <c r="D47" s="9"/>
      <c r="E47" s="9"/>
      <c r="F47" s="8">
        <f>STDEVPA(F7:F41)</f>
        <v>1.2813412387269518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6" ht="15" customHeight="1">
      <c r="B48" s="2" t="s">
        <v>48</v>
      </c>
      <c r="C48" s="2" t="s">
        <v>50</v>
      </c>
      <c r="D48" s="2" t="s">
        <v>49</v>
      </c>
      <c r="E48" s="2" t="s">
        <v>14</v>
      </c>
      <c r="F48" s="4"/>
    </row>
    <row r="49" spans="1:6" ht="15" customHeight="1">
      <c r="A49" s="9">
        <v>75</v>
      </c>
      <c r="B49" s="9">
        <f aca="true" t="shared" si="11" ref="B49:B62">B31</f>
        <v>92.9</v>
      </c>
      <c r="C49" s="9">
        <f aca="true" t="shared" si="12" ref="C49:C62">J31</f>
        <v>160</v>
      </c>
      <c r="D49" s="9">
        <f aca="true" t="shared" si="13" ref="D49:D62">L31</f>
        <v>160</v>
      </c>
      <c r="E49" s="9">
        <f aca="true" t="shared" si="14" ref="E49:E62">N31</f>
        <v>160</v>
      </c>
      <c r="F49" s="4"/>
    </row>
    <row r="50" spans="1:6" ht="15" customHeight="1">
      <c r="A50" s="9">
        <f aca="true" t="shared" si="15" ref="A50:A62">A49+1</f>
        <v>76</v>
      </c>
      <c r="B50" s="9">
        <f t="shared" si="11"/>
        <v>67.9</v>
      </c>
      <c r="C50" s="9">
        <f t="shared" si="12"/>
        <v>160</v>
      </c>
      <c r="D50" s="9">
        <f t="shared" si="13"/>
        <v>153.12592000000004</v>
      </c>
      <c r="E50" s="9">
        <f t="shared" si="14"/>
        <v>160</v>
      </c>
      <c r="F50" s="4"/>
    </row>
    <row r="51" spans="1:5" ht="15" customHeight="1">
      <c r="A51" s="9">
        <f t="shared" si="15"/>
        <v>77</v>
      </c>
      <c r="B51" s="9">
        <f t="shared" si="11"/>
        <v>86</v>
      </c>
      <c r="C51" s="9">
        <f t="shared" si="12"/>
        <v>146.44328754000003</v>
      </c>
      <c r="D51" s="9">
        <f t="shared" si="13"/>
        <v>88.56216800000001</v>
      </c>
      <c r="E51" s="9">
        <f t="shared" si="14"/>
        <v>160</v>
      </c>
    </row>
    <row r="52" spans="1:5" ht="15" customHeight="1">
      <c r="A52" s="9">
        <f t="shared" si="15"/>
        <v>78</v>
      </c>
      <c r="B52" s="9">
        <f t="shared" si="11"/>
        <v>130</v>
      </c>
      <c r="C52" s="9">
        <f t="shared" si="12"/>
        <v>160</v>
      </c>
      <c r="D52" s="9">
        <f t="shared" si="13"/>
        <v>106.65693959206229</v>
      </c>
      <c r="E52" s="9">
        <f t="shared" si="14"/>
        <v>160</v>
      </c>
    </row>
    <row r="53" spans="1:5" ht="15" customHeight="1">
      <c r="A53" s="9">
        <f t="shared" si="15"/>
        <v>79</v>
      </c>
      <c r="B53" s="9">
        <f t="shared" si="11"/>
        <v>110</v>
      </c>
      <c r="C53" s="9">
        <f t="shared" si="12"/>
        <v>94.07207332661886</v>
      </c>
      <c r="D53" s="9">
        <f t="shared" si="13"/>
        <v>65.09167186738101</v>
      </c>
      <c r="E53" s="9">
        <f t="shared" si="14"/>
        <v>128.85526630929905</v>
      </c>
    </row>
    <row r="54" spans="1:5" ht="15" customHeight="1">
      <c r="A54" s="9">
        <f t="shared" si="15"/>
        <v>80</v>
      </c>
      <c r="B54" s="9">
        <f t="shared" si="11"/>
        <v>86</v>
      </c>
      <c r="C54" s="9">
        <f t="shared" si="12"/>
        <v>91.44089130450375</v>
      </c>
      <c r="D54" s="9">
        <f t="shared" si="13"/>
        <v>69.4761495595001</v>
      </c>
      <c r="E54" s="9">
        <f t="shared" si="14"/>
        <v>97.06127592322639</v>
      </c>
    </row>
    <row r="55" spans="1:5" ht="15" customHeight="1">
      <c r="A55" s="9">
        <f t="shared" si="15"/>
        <v>81</v>
      </c>
      <c r="B55" s="9">
        <f t="shared" si="11"/>
        <v>48</v>
      </c>
      <c r="C55" s="9">
        <f t="shared" si="12"/>
        <v>56.670530400297885</v>
      </c>
      <c r="D55" s="9">
        <f t="shared" si="13"/>
        <v>47.25970677434946</v>
      </c>
      <c r="E55" s="9">
        <f t="shared" si="14"/>
        <v>2.0508420080639382</v>
      </c>
    </row>
    <row r="56" spans="1:5" ht="15" customHeight="1">
      <c r="A56" s="9">
        <f t="shared" si="15"/>
        <v>82</v>
      </c>
      <c r="B56" s="9">
        <f t="shared" si="11"/>
        <v>26</v>
      </c>
      <c r="C56" s="9">
        <f t="shared" si="12"/>
        <v>34.622698104820174</v>
      </c>
      <c r="D56" s="9">
        <f t="shared" si="13"/>
        <v>31.90903019058539</v>
      </c>
      <c r="E56" s="9">
        <f t="shared" si="14"/>
        <v>0</v>
      </c>
    </row>
    <row r="57" spans="1:5" ht="15" customHeight="1">
      <c r="A57" s="9">
        <f t="shared" si="15"/>
        <v>83</v>
      </c>
      <c r="B57" s="9">
        <f t="shared" si="11"/>
        <v>37</v>
      </c>
      <c r="C57" s="9">
        <f t="shared" si="12"/>
        <v>12.628164885176748</v>
      </c>
      <c r="D57" s="9">
        <f t="shared" si="13"/>
        <v>13.748721615041816</v>
      </c>
      <c r="E57" s="9">
        <f t="shared" si="14"/>
        <v>0</v>
      </c>
    </row>
    <row r="58" spans="1:5" ht="15" customHeight="1">
      <c r="A58" s="9">
        <f t="shared" si="15"/>
        <v>84</v>
      </c>
      <c r="B58" s="9">
        <f t="shared" si="11"/>
        <v>47</v>
      </c>
      <c r="C58" s="9">
        <f t="shared" si="12"/>
        <v>14.88483840318391</v>
      </c>
      <c r="D58" s="9">
        <f t="shared" si="13"/>
        <v>16.13354226528639</v>
      </c>
      <c r="E58" s="9">
        <f t="shared" si="14"/>
        <v>0</v>
      </c>
    </row>
    <row r="59" spans="1:5" ht="15" customHeight="1">
      <c r="A59" s="9">
        <f t="shared" si="15"/>
        <v>85</v>
      </c>
      <c r="B59" s="9">
        <f t="shared" si="11"/>
        <v>39</v>
      </c>
      <c r="C59" s="9">
        <f t="shared" si="12"/>
        <v>12.625393073916118</v>
      </c>
      <c r="D59" s="9">
        <f t="shared" si="13"/>
        <v>14.898811744308558</v>
      </c>
      <c r="E59" s="9">
        <f t="shared" si="14"/>
        <v>0</v>
      </c>
    </row>
    <row r="60" spans="1:5" ht="15" customHeight="1">
      <c r="A60" s="9">
        <f t="shared" si="15"/>
        <v>86</v>
      </c>
      <c r="B60" s="9">
        <f t="shared" si="11"/>
        <v>60</v>
      </c>
      <c r="C60" s="9">
        <f t="shared" si="12"/>
        <v>25.736068359929657</v>
      </c>
      <c r="D60" s="9">
        <f t="shared" si="13"/>
        <v>34.03313316787293</v>
      </c>
      <c r="E60" s="9">
        <f t="shared" si="14"/>
        <v>37.25502767961228</v>
      </c>
    </row>
    <row r="61" spans="1:5" ht="15" customHeight="1">
      <c r="A61" s="9">
        <f t="shared" si="15"/>
        <v>87</v>
      </c>
      <c r="B61" s="9">
        <f t="shared" si="11"/>
        <v>35</v>
      </c>
      <c r="C61" s="9">
        <f t="shared" si="12"/>
        <v>27.25775582223584</v>
      </c>
      <c r="D61" s="9">
        <f t="shared" si="13"/>
        <v>37.85615303333623</v>
      </c>
      <c r="E61" s="9">
        <f t="shared" si="14"/>
        <v>59.81463371194647</v>
      </c>
    </row>
    <row r="62" spans="1:5" ht="15" customHeight="1">
      <c r="A62" s="9">
        <f t="shared" si="15"/>
        <v>88</v>
      </c>
      <c r="B62" s="9">
        <f t="shared" si="11"/>
        <v>26</v>
      </c>
      <c r="C62" s="9">
        <f t="shared" si="12"/>
        <v>17.95725821045181</v>
      </c>
      <c r="D62" s="9">
        <f t="shared" si="13"/>
        <v>27.677866581377657</v>
      </c>
      <c r="E62" s="9">
        <f t="shared" si="14"/>
        <v>1.9492975420889138</v>
      </c>
    </row>
    <row r="63" spans="1:5" ht="15" customHeight="1">
      <c r="A63" s="9"/>
      <c r="B63" s="11">
        <f>SUM(B49:B62)/100</f>
        <v>8.908</v>
      </c>
      <c r="C63" s="11">
        <f>SUM(C49:C62)/100</f>
        <v>10.14338959431135</v>
      </c>
      <c r="D63" s="11">
        <f>SUM(D49:D62)/100</f>
        <v>8.664298143911019</v>
      </c>
      <c r="E63" s="11">
        <f>SUM(E49:E62)/100</f>
        <v>9.669863431742371</v>
      </c>
    </row>
  </sheetData>
  <sheetProtection/>
  <printOptions/>
  <pageMargins left="0.7874015748031497" right="0.7874015748031497" top="0.984251968503937" bottom="0.984251968503937" header="0.512" footer="0.512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6.375" defaultRowHeight="13.5"/>
  <cols>
    <col min="1" max="8" width="6.375" style="13" customWidth="1"/>
    <col min="9" max="17" width="5.50390625" style="13" customWidth="1"/>
    <col min="18" max="16384" width="6.375" style="13" customWidth="1"/>
  </cols>
  <sheetData>
    <row r="1" spans="1:19" ht="13.5">
      <c r="A1" s="12"/>
      <c r="H1" s="14"/>
      <c r="I1" s="14" t="s">
        <v>51</v>
      </c>
      <c r="J1" s="14"/>
      <c r="K1" s="14" t="s">
        <v>52</v>
      </c>
      <c r="L1" s="14"/>
      <c r="M1" s="15" t="s">
        <v>53</v>
      </c>
      <c r="N1" s="15" t="s">
        <v>78</v>
      </c>
      <c r="O1" s="15" t="s">
        <v>54</v>
      </c>
      <c r="P1" s="15" t="s">
        <v>55</v>
      </c>
      <c r="Q1" s="15" t="s">
        <v>56</v>
      </c>
      <c r="R1" s="16" t="s">
        <v>57</v>
      </c>
      <c r="S1" s="16"/>
    </row>
    <row r="2" spans="1:19" ht="13.5">
      <c r="A2" s="17" t="s">
        <v>58</v>
      </c>
      <c r="B2" s="17" t="s">
        <v>59</v>
      </c>
      <c r="C2" s="17" t="s">
        <v>60</v>
      </c>
      <c r="D2" s="17" t="s">
        <v>61</v>
      </c>
      <c r="E2" s="17" t="s">
        <v>62</v>
      </c>
      <c r="F2" s="17"/>
      <c r="G2" s="17" t="s">
        <v>63</v>
      </c>
      <c r="H2" s="14" t="s">
        <v>64</v>
      </c>
      <c r="I2" s="18">
        <v>200</v>
      </c>
      <c r="J2" s="14">
        <f>I2</f>
        <v>200</v>
      </c>
      <c r="K2" s="18">
        <v>400</v>
      </c>
      <c r="L2" s="19">
        <v>2000</v>
      </c>
      <c r="M2" s="15"/>
      <c r="N2" s="20">
        <f>1/AVERAGE(H6:H85)</f>
        <v>407.5873365065577</v>
      </c>
      <c r="O2" s="20">
        <f>MIN(E6:E101)</f>
        <v>0.7679480871645684</v>
      </c>
      <c r="P2" s="21">
        <f>COUNTIF(E6:E106,0)</f>
        <v>0</v>
      </c>
      <c r="Q2" s="15">
        <f>COUNTIF(D6:D71,"&lt;"&amp;K3)</f>
        <v>27</v>
      </c>
      <c r="R2" s="16" t="s">
        <v>65</v>
      </c>
      <c r="S2" s="16">
        <f>AVERAGE(E6:E75)</f>
        <v>130.42481997254373</v>
      </c>
    </row>
    <row r="3" spans="1:19" ht="13.5">
      <c r="A3" s="17">
        <v>0.5</v>
      </c>
      <c r="B3" s="17">
        <v>1000</v>
      </c>
      <c r="C3" s="22">
        <v>1</v>
      </c>
      <c r="D3" s="17">
        <v>0.7</v>
      </c>
      <c r="E3" s="22">
        <v>0.3</v>
      </c>
      <c r="F3" s="22"/>
      <c r="G3" s="22">
        <v>0.1</v>
      </c>
      <c r="H3" s="27" t="s">
        <v>76</v>
      </c>
      <c r="I3" s="19">
        <v>0</v>
      </c>
      <c r="J3" s="19">
        <f>K3*J2/K2</f>
        <v>0.25</v>
      </c>
      <c r="K3" s="18">
        <v>0.5</v>
      </c>
      <c r="L3" s="14">
        <f>K3</f>
        <v>0.5</v>
      </c>
      <c r="N3" s="23">
        <v>300</v>
      </c>
      <c r="O3" s="23">
        <v>30</v>
      </c>
      <c r="P3" s="23">
        <v>0</v>
      </c>
      <c r="Q3" s="15"/>
      <c r="R3" s="16" t="s">
        <v>66</v>
      </c>
      <c r="S3" s="16">
        <f>STDEV(E6:E75)</f>
        <v>69.80898369337528</v>
      </c>
    </row>
    <row r="4" spans="1:19" ht="13.5">
      <c r="A4" s="17"/>
      <c r="B4" s="17"/>
      <c r="C4" s="22"/>
      <c r="D4" s="17"/>
      <c r="E4" s="22"/>
      <c r="F4" s="22"/>
      <c r="G4" s="22"/>
      <c r="H4" s="14" t="s">
        <v>67</v>
      </c>
      <c r="I4" s="19">
        <f>I3*0.8</f>
        <v>0</v>
      </c>
      <c r="J4" s="19">
        <f>J3*0.8</f>
        <v>0.2</v>
      </c>
      <c r="K4" s="19">
        <f>K3*0.8</f>
        <v>0.4</v>
      </c>
      <c r="L4" s="19">
        <f>L3*0.8</f>
        <v>0.4</v>
      </c>
      <c r="M4" s="24" t="s">
        <v>68</v>
      </c>
      <c r="N4" s="12">
        <v>5</v>
      </c>
      <c r="O4" s="12">
        <v>58</v>
      </c>
      <c r="P4" s="12">
        <v>1</v>
      </c>
      <c r="Q4" s="12">
        <v>100</v>
      </c>
      <c r="R4" s="16" t="s">
        <v>69</v>
      </c>
      <c r="S4" s="12">
        <v>100</v>
      </c>
    </row>
    <row r="5" spans="1:9" ht="13.5">
      <c r="A5" s="13" t="s">
        <v>70</v>
      </c>
      <c r="B5" s="13" t="s">
        <v>71</v>
      </c>
      <c r="C5" s="25" t="s">
        <v>72</v>
      </c>
      <c r="D5" s="13" t="s">
        <v>73</v>
      </c>
      <c r="E5" s="13" t="s">
        <v>74</v>
      </c>
      <c r="G5" s="13" t="s">
        <v>75</v>
      </c>
      <c r="H5" s="13" t="s">
        <v>77</v>
      </c>
      <c r="I5" s="13">
        <f>A3/B3</f>
        <v>0.0005</v>
      </c>
    </row>
    <row r="6" spans="1:8" ht="13.5">
      <c r="A6" s="13">
        <v>0</v>
      </c>
      <c r="B6" s="13">
        <v>500</v>
      </c>
      <c r="C6" s="13">
        <f aca="true" ca="1" t="shared" si="0" ref="C6:C37">B6*(1-E$3+2*RAND()*E$3)</f>
        <v>426.1295006645134</v>
      </c>
      <c r="D6" s="13">
        <f>IF(C6&lt;I$2,0,IF(C6&lt;K$2,(K$4*(C6-I$2)/(K$2-I$2)),K$3))</f>
        <v>0.5</v>
      </c>
      <c r="E6" s="13">
        <f ca="1">MIN(B6*(1-EXP(-D6*(1-G$3+2*RAND()*G$3))),F6)</f>
        <v>154.41733480429048</v>
      </c>
      <c r="F6" s="13">
        <f aca="true" t="shared" si="1" ref="F6:F65">C6*(1-EXP(-D6*(1-G$3)))</f>
        <v>154.41733480429048</v>
      </c>
      <c r="G6" s="26">
        <f ca="1">(A$3*(1-C$3+2*RAND()*C$3))</f>
        <v>0.39805858586962695</v>
      </c>
      <c r="H6" s="13">
        <f>1/B6</f>
        <v>0.002</v>
      </c>
    </row>
    <row r="7" spans="1:8" ht="13.5">
      <c r="A7" s="13">
        <f aca="true" t="shared" si="2" ref="A7:A38">A6+1</f>
        <v>1</v>
      </c>
      <c r="B7" s="13">
        <f aca="true" t="shared" si="3" ref="B7:B38">(B6-E6)*EXP(G7-(B6-E6)*I$5)</f>
        <v>470.9211319551166</v>
      </c>
      <c r="C7" s="13">
        <f ca="1" t="shared" si="0"/>
        <v>560.7035603855913</v>
      </c>
      <c r="D7" s="13">
        <f>IF(C7&lt;I$2,0,IF(C7&lt;K$2,(K$4*(C7-I$2)/(K$2-I$2)),K$3))</f>
        <v>0.5</v>
      </c>
      <c r="E7" s="13">
        <f aca="true" ca="1" t="shared" si="4" ref="E7:E70">MIN(B7*(1-EXP(-D7*(1-G$3+2*RAND()*G$3))),F7)</f>
        <v>190.07666180929886</v>
      </c>
      <c r="F7" s="13">
        <f t="shared" si="1"/>
        <v>203.18318556917936</v>
      </c>
      <c r="G7" s="13">
        <f aca="true" ca="1" t="shared" si="5" ref="G7:G38">D$3*G6+(1-D$3)*(A$3*(1-C$3+2*RAND()*C$3))</f>
        <v>0.4822500874202814</v>
      </c>
      <c r="H7" s="13">
        <f aca="true" t="shared" si="6" ref="H7:H70">1/B7</f>
        <v>0.002123497826161069</v>
      </c>
    </row>
    <row r="8" spans="1:8" ht="13.5">
      <c r="A8" s="13">
        <f t="shared" si="2"/>
        <v>2</v>
      </c>
      <c r="B8" s="13">
        <f>(B7-E7)*EXP(G8-(B7-E7)*I$5)</f>
        <v>349.90426354916315</v>
      </c>
      <c r="C8" s="13">
        <f ca="1" t="shared" si="0"/>
        <v>339.24428662481756</v>
      </c>
      <c r="D8" s="13">
        <f aca="true" t="shared" si="7" ref="D8:D71">IF(C8&lt;I$2,0,IF(C8&lt;K$2,(K$4*(C8-I$2)/(K$2-I$2)),K$3))</f>
        <v>0.27848857324963516</v>
      </c>
      <c r="E8" s="13">
        <f ca="1" t="shared" si="4"/>
        <v>75.20953182406942</v>
      </c>
      <c r="F8" s="13">
        <f t="shared" si="1"/>
        <v>75.20953182406942</v>
      </c>
      <c r="G8" s="13">
        <f ca="1">D$3*G7+(1-D$3)*(A$3*(1-C$3+2*RAND()*C$3))</f>
        <v>0.3602807903450954</v>
      </c>
      <c r="H8" s="13">
        <f t="shared" si="6"/>
        <v>0.0028579245930208433</v>
      </c>
    </row>
    <row r="9" spans="1:8" ht="13.5">
      <c r="A9" s="13">
        <f t="shared" si="2"/>
        <v>3</v>
      </c>
      <c r="B9" s="13">
        <f t="shared" si="3"/>
        <v>322.5500064131404</v>
      </c>
      <c r="C9" s="13">
        <f ca="1">B9*(1-E$3+2*RAND()*E$3)</f>
        <v>359.20391000659055</v>
      </c>
      <c r="D9" s="13">
        <f>IF(C9&lt;I$2,0,IF(C9&lt;K$2,(K$4*(C9-I$2)/(K$2-I$2)),K$3))</f>
        <v>0.31840782001318113</v>
      </c>
      <c r="E9" s="13">
        <f ca="1">MIN(B9*(1-EXP(-D9*(1-G$3+2*RAND()*G$3))),F9)</f>
        <v>89.26810240282985</v>
      </c>
      <c r="F9" s="13">
        <f t="shared" si="1"/>
        <v>89.50041641684999</v>
      </c>
      <c r="G9" s="13">
        <f ca="1" t="shared" si="5"/>
        <v>0.29794513409115986</v>
      </c>
      <c r="H9" s="13">
        <f t="shared" si="6"/>
        <v>0.0031002944663381686</v>
      </c>
    </row>
    <row r="10" spans="1:8" ht="13.5">
      <c r="A10" s="13">
        <f t="shared" si="2"/>
        <v>4</v>
      </c>
      <c r="B10" s="13">
        <f t="shared" si="3"/>
        <v>265.77787832302937</v>
      </c>
      <c r="C10" s="13">
        <f ca="1" t="shared" si="0"/>
        <v>304.2702249729012</v>
      </c>
      <c r="D10" s="13">
        <f t="shared" si="7"/>
        <v>0.2085404499458024</v>
      </c>
      <c r="E10" s="13">
        <f ca="1" t="shared" si="4"/>
        <v>45.81160256414156</v>
      </c>
      <c r="F10" s="13">
        <f t="shared" si="1"/>
        <v>52.06836473239796</v>
      </c>
      <c r="G10" s="13">
        <f ca="1" t="shared" si="5"/>
        <v>0.24705425734834668</v>
      </c>
      <c r="H10" s="13">
        <f t="shared" si="6"/>
        <v>0.0037625403826295465</v>
      </c>
    </row>
    <row r="11" spans="1:8" ht="13.5">
      <c r="A11" s="13">
        <f t="shared" si="2"/>
        <v>5</v>
      </c>
      <c r="B11" s="13">
        <f t="shared" si="3"/>
        <v>274.03780311883077</v>
      </c>
      <c r="C11" s="13">
        <f ca="1" t="shared" si="0"/>
        <v>244.89635170336854</v>
      </c>
      <c r="D11" s="13">
        <f t="shared" si="7"/>
        <v>0.08979270340673708</v>
      </c>
      <c r="E11" s="13">
        <f ca="1" t="shared" si="4"/>
        <v>19.01234254866161</v>
      </c>
      <c r="F11" s="13">
        <f t="shared" si="1"/>
        <v>19.01234254866161</v>
      </c>
      <c r="G11" s="13">
        <f ca="1" t="shared" si="5"/>
        <v>0.3297749597409496</v>
      </c>
      <c r="H11" s="13">
        <f t="shared" si="6"/>
        <v>0.0036491315746184512</v>
      </c>
    </row>
    <row r="12" spans="1:8" ht="13.5">
      <c r="A12" s="13">
        <f t="shared" si="2"/>
        <v>6</v>
      </c>
      <c r="B12" s="13">
        <f t="shared" si="3"/>
        <v>349.4006651579439</v>
      </c>
      <c r="C12" s="13">
        <f ca="1" t="shared" si="0"/>
        <v>287.8026644924599</v>
      </c>
      <c r="D12" s="13">
        <f t="shared" si="7"/>
        <v>0.1756053289849198</v>
      </c>
      <c r="E12" s="13">
        <f ca="1" t="shared" si="4"/>
        <v>42.07343012020049</v>
      </c>
      <c r="F12" s="13">
        <f t="shared" si="1"/>
        <v>42.07343012020049</v>
      </c>
      <c r="G12" s="13">
        <f ca="1" t="shared" si="5"/>
        <v>0.4423686461505869</v>
      </c>
      <c r="H12" s="13">
        <f t="shared" si="6"/>
        <v>0.002862043778731668</v>
      </c>
    </row>
    <row r="13" spans="1:8" ht="13.5">
      <c r="A13" s="13">
        <f t="shared" si="2"/>
        <v>7</v>
      </c>
      <c r="B13" s="13">
        <f t="shared" si="3"/>
        <v>364.12306402182685</v>
      </c>
      <c r="C13" s="13">
        <f ca="1" t="shared" si="0"/>
        <v>424.3150543791219</v>
      </c>
      <c r="D13" s="13">
        <f t="shared" si="7"/>
        <v>0.5</v>
      </c>
      <c r="E13" s="13">
        <f ca="1" t="shared" si="4"/>
        <v>152.2654918057656</v>
      </c>
      <c r="F13" s="13">
        <f t="shared" si="1"/>
        <v>153.75983055007015</v>
      </c>
      <c r="G13" s="13">
        <f ca="1" t="shared" si="5"/>
        <v>0.3232424239075665</v>
      </c>
      <c r="H13" s="13">
        <f t="shared" si="6"/>
        <v>0.002746324248057125</v>
      </c>
    </row>
    <row r="14" spans="1:8" ht="13.5">
      <c r="A14" s="13">
        <f t="shared" si="2"/>
        <v>8</v>
      </c>
      <c r="B14" s="13">
        <f t="shared" si="3"/>
        <v>279.6496068602171</v>
      </c>
      <c r="C14" s="13">
        <f ca="1" t="shared" si="0"/>
        <v>311.6746210965877</v>
      </c>
      <c r="D14" s="13">
        <f t="shared" si="7"/>
        <v>0.22334924219317542</v>
      </c>
      <c r="E14" s="13">
        <f ca="1" t="shared" si="4"/>
        <v>56.75572385008638</v>
      </c>
      <c r="F14" s="13">
        <f t="shared" si="1"/>
        <v>56.75572385008638</v>
      </c>
      <c r="G14" s="13">
        <f ca="1" t="shared" si="5"/>
        <v>0.38355198182255634</v>
      </c>
      <c r="H14" s="13">
        <f t="shared" si="6"/>
        <v>0.0035759034715891814</v>
      </c>
    </row>
    <row r="15" spans="1:8" ht="13.5">
      <c r="A15" s="13">
        <f t="shared" si="2"/>
        <v>9</v>
      </c>
      <c r="B15" s="13">
        <f t="shared" si="3"/>
        <v>266.8328574440003</v>
      </c>
      <c r="C15" s="13">
        <f ca="1" t="shared" si="0"/>
        <v>331.39087374152456</v>
      </c>
      <c r="D15" s="13">
        <f t="shared" si="7"/>
        <v>0.2627817474830491</v>
      </c>
      <c r="E15" s="13">
        <f ca="1" t="shared" si="4"/>
        <v>61.234120610742174</v>
      </c>
      <c r="F15" s="13">
        <f t="shared" si="1"/>
        <v>69.79653109511726</v>
      </c>
      <c r="G15" s="13">
        <f ca="1" t="shared" si="5"/>
        <v>0.291373604540553</v>
      </c>
      <c r="H15" s="13">
        <f t="shared" si="6"/>
        <v>0.0037476643977770543</v>
      </c>
    </row>
    <row r="16" spans="1:8" ht="13.5">
      <c r="A16" s="13">
        <f t="shared" si="2"/>
        <v>10</v>
      </c>
      <c r="B16" s="13">
        <f t="shared" si="3"/>
        <v>278.7124699690685</v>
      </c>
      <c r="C16" s="13">
        <f ca="1" t="shared" si="0"/>
        <v>202.11488825643497</v>
      </c>
      <c r="D16" s="13">
        <f t="shared" si="7"/>
        <v>0.0042297765128699325</v>
      </c>
      <c r="E16" s="13">
        <f ca="1" t="shared" si="4"/>
        <v>0.7679480871645684</v>
      </c>
      <c r="F16" s="13">
        <f t="shared" si="1"/>
        <v>0.7679480871645684</v>
      </c>
      <c r="G16" s="13">
        <f ca="1" t="shared" si="5"/>
        <v>0.40705365548930683</v>
      </c>
      <c r="H16" s="13">
        <f t="shared" si="6"/>
        <v>0.0035879270134952343</v>
      </c>
    </row>
    <row r="17" spans="1:8" ht="13.5">
      <c r="A17" s="13">
        <f t="shared" si="2"/>
        <v>11</v>
      </c>
      <c r="B17" s="13">
        <f t="shared" si="3"/>
        <v>325.4726187121895</v>
      </c>
      <c r="C17" s="13">
        <f ca="1" t="shared" si="0"/>
        <v>355.46866872807334</v>
      </c>
      <c r="D17" s="13">
        <f t="shared" si="7"/>
        <v>0.3109373374561467</v>
      </c>
      <c r="E17" s="13">
        <f ca="1" t="shared" si="4"/>
        <v>82.14198015659323</v>
      </c>
      <c r="F17" s="13">
        <f t="shared" si="1"/>
        <v>86.76920799383952</v>
      </c>
      <c r="G17" s="13">
        <f ca="1" t="shared" si="5"/>
        <v>0.29682906615166166</v>
      </c>
      <c r="H17" s="13">
        <f t="shared" si="6"/>
        <v>0.0030724550776551956</v>
      </c>
    </row>
    <row r="18" spans="1:8" ht="13.5">
      <c r="A18" s="13">
        <f t="shared" si="2"/>
        <v>12</v>
      </c>
      <c r="B18" s="13">
        <f t="shared" si="3"/>
        <v>344.5374921782894</v>
      </c>
      <c r="C18" s="13">
        <f ca="1" t="shared" si="0"/>
        <v>372.51655110535955</v>
      </c>
      <c r="D18" s="13">
        <f t="shared" si="7"/>
        <v>0.34503310221071914</v>
      </c>
      <c r="E18" s="13">
        <f ca="1" t="shared" si="4"/>
        <v>99.4401325833104</v>
      </c>
      <c r="F18" s="13">
        <f t="shared" si="1"/>
        <v>99.4401325833104</v>
      </c>
      <c r="G18" s="13">
        <f ca="1" t="shared" si="5"/>
        <v>0.46944706353214133</v>
      </c>
      <c r="H18" s="13">
        <f t="shared" si="6"/>
        <v>0.0029024417449539145</v>
      </c>
    </row>
    <row r="19" spans="1:8" ht="13.5">
      <c r="A19" s="13">
        <f t="shared" si="2"/>
        <v>13</v>
      </c>
      <c r="B19" s="13">
        <f t="shared" si="3"/>
        <v>307.014531927813</v>
      </c>
      <c r="C19" s="13">
        <f ca="1" t="shared" si="0"/>
        <v>303.62835002648205</v>
      </c>
      <c r="D19" s="13">
        <f t="shared" si="7"/>
        <v>0.20725670005296412</v>
      </c>
      <c r="E19" s="13">
        <f ca="1" t="shared" si="4"/>
        <v>51.667582581773175</v>
      </c>
      <c r="F19" s="13">
        <f t="shared" si="1"/>
        <v>51.667582581773175</v>
      </c>
      <c r="G19" s="13">
        <f ca="1" t="shared" si="5"/>
        <v>0.3477882438244204</v>
      </c>
      <c r="H19" s="13">
        <f t="shared" si="6"/>
        <v>0.003257174810979715</v>
      </c>
    </row>
    <row r="20" spans="1:8" ht="13.5">
      <c r="A20" s="13">
        <f t="shared" si="2"/>
        <v>14</v>
      </c>
      <c r="B20" s="13">
        <f t="shared" si="3"/>
        <v>358.45696550849146</v>
      </c>
      <c r="C20" s="13">
        <f ca="1" t="shared" si="0"/>
        <v>412.13324775087494</v>
      </c>
      <c r="D20" s="13">
        <f t="shared" si="7"/>
        <v>0.5</v>
      </c>
      <c r="E20" s="13">
        <f ca="1" t="shared" si="4"/>
        <v>144.57067897505712</v>
      </c>
      <c r="F20" s="13">
        <f t="shared" si="1"/>
        <v>149.34548676560618</v>
      </c>
      <c r="G20" s="13">
        <f ca="1" t="shared" si="5"/>
        <v>0.46685888101344875</v>
      </c>
      <c r="H20" s="13">
        <f t="shared" si="6"/>
        <v>0.002789735159927618</v>
      </c>
    </row>
    <row r="21" spans="1:8" ht="13.5">
      <c r="A21" s="13">
        <f t="shared" si="2"/>
        <v>15</v>
      </c>
      <c r="B21" s="13">
        <f t="shared" si="3"/>
        <v>332.68033493820286</v>
      </c>
      <c r="C21" s="13">
        <f ca="1" t="shared" si="0"/>
        <v>301.35108606947557</v>
      </c>
      <c r="D21" s="13">
        <f t="shared" si="7"/>
        <v>0.20270217213895114</v>
      </c>
      <c r="E21" s="13">
        <f ca="1" t="shared" si="4"/>
        <v>50.25290331189557</v>
      </c>
      <c r="F21" s="13">
        <f t="shared" si="1"/>
        <v>50.25290331189557</v>
      </c>
      <c r="G21" s="13">
        <f ca="1" t="shared" si="5"/>
        <v>0.5486807145996322</v>
      </c>
      <c r="H21" s="13">
        <f t="shared" si="6"/>
        <v>0.003005888521140738</v>
      </c>
    </row>
    <row r="22" spans="1:8" ht="13.5">
      <c r="A22" s="13">
        <f t="shared" si="2"/>
        <v>16</v>
      </c>
      <c r="B22" s="13">
        <f t="shared" si="3"/>
        <v>427.1763029139595</v>
      </c>
      <c r="C22" s="13">
        <f ca="1" t="shared" si="0"/>
        <v>438.1778672741603</v>
      </c>
      <c r="D22" s="13">
        <f t="shared" si="7"/>
        <v>0.5</v>
      </c>
      <c r="E22" s="13">
        <f ca="1" t="shared" si="4"/>
        <v>158.78332368256673</v>
      </c>
      <c r="F22" s="13">
        <f t="shared" si="1"/>
        <v>158.78332368256673</v>
      </c>
      <c r="G22" s="13">
        <f ca="1" t="shared" si="5"/>
        <v>0.554988892825088</v>
      </c>
      <c r="H22" s="13">
        <f t="shared" si="6"/>
        <v>0.0023409538244012025</v>
      </c>
    </row>
    <row r="23" spans="1:8" ht="13.5">
      <c r="A23" s="13">
        <f t="shared" si="2"/>
        <v>17</v>
      </c>
      <c r="B23" s="13">
        <f t="shared" si="3"/>
        <v>422.41368583045744</v>
      </c>
      <c r="C23" s="13">
        <f ca="1" t="shared" si="0"/>
        <v>464.4018956552255</v>
      </c>
      <c r="D23" s="13">
        <f t="shared" si="7"/>
        <v>0.5</v>
      </c>
      <c r="E23" s="13">
        <f ca="1" t="shared" si="4"/>
        <v>157.61270017190128</v>
      </c>
      <c r="F23" s="13">
        <f t="shared" si="1"/>
        <v>168.28617331893642</v>
      </c>
      <c r="G23" s="13">
        <f ca="1" t="shared" si="5"/>
        <v>0.5877293747504844</v>
      </c>
      <c r="H23" s="13">
        <f t="shared" si="6"/>
        <v>0.0023673475399690674</v>
      </c>
    </row>
    <row r="24" spans="1:8" ht="12.75">
      <c r="A24" s="13">
        <f t="shared" si="2"/>
        <v>18</v>
      </c>
      <c r="B24" s="13">
        <f t="shared" si="3"/>
        <v>432.0566899835031</v>
      </c>
      <c r="C24" s="13">
        <f ca="1" t="shared" si="0"/>
        <v>477.7758998420211</v>
      </c>
      <c r="D24" s="13">
        <f t="shared" si="7"/>
        <v>0.5</v>
      </c>
      <c r="E24" s="13">
        <f ca="1" t="shared" si="4"/>
        <v>168.31098520493398</v>
      </c>
      <c r="F24" s="13">
        <f t="shared" si="1"/>
        <v>173.13253593632368</v>
      </c>
      <c r="G24" s="13">
        <f ca="1" t="shared" si="5"/>
        <v>0.6219787529461281</v>
      </c>
      <c r="H24" s="13">
        <f t="shared" si="6"/>
        <v>0.0023145110888994273</v>
      </c>
    </row>
    <row r="25" spans="1:8" ht="12.75">
      <c r="A25" s="13">
        <f t="shared" si="2"/>
        <v>19</v>
      </c>
      <c r="B25" s="13">
        <f t="shared" si="3"/>
        <v>436.75855380370126</v>
      </c>
      <c r="C25" s="13">
        <f ca="1" t="shared" si="0"/>
        <v>377.76108036522544</v>
      </c>
      <c r="D25" s="13">
        <f t="shared" si="7"/>
        <v>0.3555221607304509</v>
      </c>
      <c r="E25" s="13">
        <f ca="1" t="shared" si="4"/>
        <v>103.44199098378655</v>
      </c>
      <c r="F25" s="13">
        <f t="shared" si="1"/>
        <v>103.44199098378655</v>
      </c>
      <c r="G25" s="13">
        <f ca="1" t="shared" si="5"/>
        <v>0.63626798687955</v>
      </c>
      <c r="H25" s="13">
        <f t="shared" si="6"/>
        <v>0.0022895945398002313</v>
      </c>
    </row>
    <row r="26" spans="1:8" ht="12.75">
      <c r="A26" s="13">
        <f t="shared" si="2"/>
        <v>20</v>
      </c>
      <c r="B26" s="13">
        <f t="shared" si="3"/>
        <v>591.2998397007328</v>
      </c>
      <c r="C26" s="13">
        <f ca="1" t="shared" si="0"/>
        <v>477.2992928330048</v>
      </c>
      <c r="D26" s="13">
        <f t="shared" si="7"/>
        <v>0.5</v>
      </c>
      <c r="E26" s="13">
        <f ca="1" t="shared" si="4"/>
        <v>172.95982697351644</v>
      </c>
      <c r="F26" s="13">
        <f t="shared" si="1"/>
        <v>172.95982697351644</v>
      </c>
      <c r="G26" s="13">
        <f ca="1" t="shared" si="5"/>
        <v>0.7398888356322592</v>
      </c>
      <c r="H26" s="13">
        <f t="shared" si="6"/>
        <v>0.0016911893642760287</v>
      </c>
    </row>
    <row r="27" spans="1:8" ht="12.75">
      <c r="A27" s="13">
        <f t="shared" si="2"/>
        <v>21</v>
      </c>
      <c r="B27" s="13">
        <f t="shared" si="3"/>
        <v>583.6179969275487</v>
      </c>
      <c r="C27" s="13">
        <f ca="1" t="shared" si="0"/>
        <v>456.9218466314835</v>
      </c>
      <c r="D27" s="13">
        <f t="shared" si="7"/>
        <v>0.5</v>
      </c>
      <c r="E27" s="13">
        <f ca="1" t="shared" si="4"/>
        <v>165.57561412824327</v>
      </c>
      <c r="F27" s="13">
        <f t="shared" si="1"/>
        <v>165.57561412824327</v>
      </c>
      <c r="G27" s="13">
        <f ca="1" t="shared" si="5"/>
        <v>0.5421221308663785</v>
      </c>
      <c r="H27" s="13">
        <f t="shared" si="6"/>
        <v>0.0017134495599253113</v>
      </c>
    </row>
    <row r="28" spans="1:8" ht="12.75">
      <c r="A28" s="13">
        <f t="shared" si="2"/>
        <v>22</v>
      </c>
      <c r="B28" s="13">
        <f t="shared" si="3"/>
        <v>621.4972543228224</v>
      </c>
      <c r="C28" s="13">
        <f ca="1" t="shared" si="0"/>
        <v>608.832439907145</v>
      </c>
      <c r="D28" s="13">
        <f t="shared" si="7"/>
        <v>0.5</v>
      </c>
      <c r="E28" s="13">
        <f ca="1" t="shared" si="4"/>
        <v>220.62373660177775</v>
      </c>
      <c r="F28" s="13">
        <f t="shared" si="1"/>
        <v>220.62373660177775</v>
      </c>
      <c r="G28" s="13">
        <f ca="1" t="shared" si="5"/>
        <v>0.6055698628759477</v>
      </c>
      <c r="H28" s="13">
        <f t="shared" si="6"/>
        <v>0.0016090175669232693</v>
      </c>
    </row>
    <row r="29" spans="1:8" ht="12.75">
      <c r="A29" s="13">
        <f t="shared" si="2"/>
        <v>23</v>
      </c>
      <c r="B29" s="13">
        <f t="shared" si="3"/>
        <v>627.6801450245538</v>
      </c>
      <c r="C29" s="13">
        <f ca="1" t="shared" si="0"/>
        <v>805.73798278501</v>
      </c>
      <c r="D29" s="13">
        <f t="shared" si="7"/>
        <v>0.5</v>
      </c>
      <c r="E29" s="13">
        <f ca="1" t="shared" si="4"/>
        <v>239.32465360434026</v>
      </c>
      <c r="F29" s="13">
        <f t="shared" si="1"/>
        <v>291.9767621303478</v>
      </c>
      <c r="G29" s="13">
        <f ca="1" t="shared" si="5"/>
        <v>0.6488215119726741</v>
      </c>
      <c r="H29" s="13">
        <f t="shared" si="6"/>
        <v>0.0015931681254006875</v>
      </c>
    </row>
    <row r="30" spans="1:8" ht="12.75">
      <c r="A30" s="13">
        <f t="shared" si="2"/>
        <v>24</v>
      </c>
      <c r="B30" s="13">
        <f t="shared" si="3"/>
        <v>586.0876336102955</v>
      </c>
      <c r="C30" s="13">
        <f ca="1" t="shared" si="0"/>
        <v>738.256336328327</v>
      </c>
      <c r="D30" s="13">
        <f t="shared" si="7"/>
        <v>0.5</v>
      </c>
      <c r="E30" s="13">
        <f ca="1" t="shared" si="4"/>
        <v>246.81486113830746</v>
      </c>
      <c r="F30" s="13">
        <f t="shared" si="1"/>
        <v>267.52331317223366</v>
      </c>
      <c r="G30" s="13">
        <f ca="1" t="shared" si="5"/>
        <v>0.6057259343613235</v>
      </c>
      <c r="H30" s="13">
        <f t="shared" si="6"/>
        <v>0.001706229482850555</v>
      </c>
    </row>
    <row r="31" spans="1:8" ht="12.75">
      <c r="A31" s="13">
        <f t="shared" si="2"/>
        <v>25</v>
      </c>
      <c r="B31" s="13">
        <f t="shared" si="3"/>
        <v>462.07109363019845</v>
      </c>
      <c r="C31" s="13">
        <f ca="1" t="shared" si="0"/>
        <v>414.26346596143236</v>
      </c>
      <c r="D31" s="13">
        <f t="shared" si="7"/>
        <v>0.5</v>
      </c>
      <c r="E31" s="13">
        <f ca="1" t="shared" si="4"/>
        <v>150.11741787601483</v>
      </c>
      <c r="F31" s="13">
        <f t="shared" si="1"/>
        <v>150.11741787601483</v>
      </c>
      <c r="G31" s="13">
        <f ca="1" t="shared" si="5"/>
        <v>0.4785507254026823</v>
      </c>
      <c r="H31" s="13">
        <f t="shared" si="6"/>
        <v>0.0021641691371421584</v>
      </c>
    </row>
    <row r="32" spans="1:8" ht="12.75">
      <c r="A32" s="13">
        <f t="shared" si="2"/>
        <v>26</v>
      </c>
      <c r="B32" s="13">
        <f t="shared" si="3"/>
        <v>500.6707971943655</v>
      </c>
      <c r="C32" s="13">
        <f ca="1" t="shared" si="0"/>
        <v>618.0022777692109</v>
      </c>
      <c r="D32" s="13">
        <f t="shared" si="7"/>
        <v>0.5</v>
      </c>
      <c r="E32" s="13">
        <f ca="1" t="shared" si="4"/>
        <v>184.39962255812293</v>
      </c>
      <c r="F32" s="13">
        <f t="shared" si="1"/>
        <v>223.9466276971832</v>
      </c>
      <c r="G32" s="13">
        <f ca="1" t="shared" si="5"/>
        <v>0.6290709299152453</v>
      </c>
      <c r="H32" s="13">
        <f t="shared" si="6"/>
        <v>0.0019973204061506105</v>
      </c>
    </row>
    <row r="33" spans="1:8" ht="12.75">
      <c r="A33" s="13">
        <f t="shared" si="2"/>
        <v>27</v>
      </c>
      <c r="B33" s="13">
        <f t="shared" si="3"/>
        <v>508.91817849473614</v>
      </c>
      <c r="C33" s="13">
        <f ca="1" t="shared" si="0"/>
        <v>612.2152560083091</v>
      </c>
      <c r="D33" s="13">
        <f t="shared" si="7"/>
        <v>0.5</v>
      </c>
      <c r="E33" s="13">
        <f ca="1" t="shared" si="4"/>
        <v>194.05650396660062</v>
      </c>
      <c r="F33" s="13">
        <f t="shared" si="1"/>
        <v>221.84957392508022</v>
      </c>
      <c r="G33" s="13">
        <f ca="1" t="shared" si="5"/>
        <v>0.6338228482560357</v>
      </c>
      <c r="H33" s="13">
        <f t="shared" si="6"/>
        <v>0.0019649524073943906</v>
      </c>
    </row>
    <row r="34" spans="1:8" ht="12.75">
      <c r="A34" s="13">
        <f t="shared" si="2"/>
        <v>28</v>
      </c>
      <c r="B34" s="13">
        <f t="shared" si="3"/>
        <v>425.25619225994143</v>
      </c>
      <c r="C34" s="13">
        <f ca="1" t="shared" si="0"/>
        <v>360.34484186335624</v>
      </c>
      <c r="D34" s="13">
        <f t="shared" si="7"/>
        <v>0.3206896837267125</v>
      </c>
      <c r="E34" s="13">
        <f ca="1" t="shared" si="4"/>
        <v>90.33976779346557</v>
      </c>
      <c r="F34" s="13">
        <f t="shared" si="1"/>
        <v>90.33976779346557</v>
      </c>
      <c r="G34" s="13">
        <f ca="1" t="shared" si="5"/>
        <v>0.45798921599347403</v>
      </c>
      <c r="H34" s="13">
        <f t="shared" si="6"/>
        <v>0.0023515236655007755</v>
      </c>
    </row>
    <row r="35" spans="1:8" ht="12.75">
      <c r="A35" s="13">
        <f t="shared" si="2"/>
        <v>29</v>
      </c>
      <c r="B35" s="13">
        <f t="shared" si="3"/>
        <v>395.7376930898877</v>
      </c>
      <c r="C35" s="13">
        <f ca="1" t="shared" si="0"/>
        <v>418.233861249531</v>
      </c>
      <c r="D35" s="13">
        <f t="shared" si="7"/>
        <v>0.5</v>
      </c>
      <c r="E35" s="13">
        <f ca="1" t="shared" si="4"/>
        <v>151.55617735535535</v>
      </c>
      <c r="F35" s="13">
        <f t="shared" si="1"/>
        <v>151.55617735535535</v>
      </c>
      <c r="G35" s="13">
        <f ca="1" t="shared" si="5"/>
        <v>0.33432879132719523</v>
      </c>
      <c r="H35" s="13">
        <f t="shared" si="6"/>
        <v>0.002526926338990055</v>
      </c>
    </row>
    <row r="36" spans="1:8" ht="12.75">
      <c r="A36" s="13">
        <f t="shared" si="2"/>
        <v>30</v>
      </c>
      <c r="B36" s="13">
        <f t="shared" si="3"/>
        <v>306.9424783391602</v>
      </c>
      <c r="C36" s="13">
        <f ca="1" t="shared" si="0"/>
        <v>354.1188785172877</v>
      </c>
      <c r="D36" s="13">
        <f t="shared" si="7"/>
        <v>0.30823775703457545</v>
      </c>
      <c r="E36" s="13">
        <f ca="1" t="shared" si="4"/>
        <v>80.04049968148576</v>
      </c>
      <c r="F36" s="13">
        <f t="shared" si="1"/>
        <v>85.78857687744973</v>
      </c>
      <c r="G36" s="13">
        <f ca="1" t="shared" si="5"/>
        <v>0.35083925525670867</v>
      </c>
      <c r="H36" s="13">
        <f t="shared" si="6"/>
        <v>0.0032579394204768123</v>
      </c>
    </row>
    <row r="37" spans="1:8" ht="12.75">
      <c r="A37" s="13">
        <f t="shared" si="2"/>
        <v>31</v>
      </c>
      <c r="B37" s="13">
        <f t="shared" si="3"/>
        <v>265.8116049333385</v>
      </c>
      <c r="C37" s="13">
        <f ca="1" t="shared" si="0"/>
        <v>277.72718938715286</v>
      </c>
      <c r="D37" s="13">
        <f t="shared" si="7"/>
        <v>0.15545437877430573</v>
      </c>
      <c r="E37" s="13">
        <f ca="1" t="shared" si="4"/>
        <v>36.26078338596283</v>
      </c>
      <c r="F37" s="13">
        <f t="shared" si="1"/>
        <v>36.26078338596283</v>
      </c>
      <c r="G37" s="13">
        <f ca="1" t="shared" si="5"/>
        <v>0.2717206829082131</v>
      </c>
      <c r="H37" s="13">
        <f t="shared" si="6"/>
        <v>0.0037620629853643323</v>
      </c>
    </row>
    <row r="38" spans="1:8" ht="12.75">
      <c r="A38" s="13">
        <f t="shared" si="2"/>
        <v>32</v>
      </c>
      <c r="B38" s="13">
        <f t="shared" si="3"/>
        <v>271.4034059298475</v>
      </c>
      <c r="C38" s="13">
        <f aca="true" ca="1" t="shared" si="8" ref="C38:C69">B38*(1-E$3+2*RAND()*E$3)</f>
        <v>218.16888717632006</v>
      </c>
      <c r="D38" s="13">
        <f t="shared" si="7"/>
        <v>0.036337774352640115</v>
      </c>
      <c r="E38" s="13">
        <f ca="1" t="shared" si="4"/>
        <v>7.019584735493616</v>
      </c>
      <c r="F38" s="13">
        <f t="shared" si="1"/>
        <v>7.019584735493616</v>
      </c>
      <c r="G38" s="13">
        <f ca="1" t="shared" si="5"/>
        <v>0.2822572579430801</v>
      </c>
      <c r="H38" s="13">
        <f t="shared" si="6"/>
        <v>0.0036845521395500857</v>
      </c>
    </row>
    <row r="39" spans="1:8" ht="12.75">
      <c r="A39" s="13">
        <f aca="true" t="shared" si="9" ref="A39:A70">A38+1</f>
        <v>33</v>
      </c>
      <c r="B39" s="13">
        <f aca="true" t="shared" si="10" ref="B39:B70">(B38-E38)*EXP(G39-(B38-E38)*I$5)</f>
        <v>316.90479178080926</v>
      </c>
      <c r="C39" s="13">
        <f ca="1" t="shared" si="8"/>
        <v>325.6619188523022</v>
      </c>
      <c r="D39" s="13">
        <f t="shared" si="7"/>
        <v>0.2513238377046045</v>
      </c>
      <c r="E39" s="13">
        <f ca="1" t="shared" si="4"/>
        <v>65.92524352955179</v>
      </c>
      <c r="F39" s="13">
        <f t="shared" si="1"/>
        <v>65.92524352955179</v>
      </c>
      <c r="G39" s="13">
        <f aca="true" ca="1" t="shared" si="11" ref="G39:G70">D$3*G38+(1-D$3)*(A$3*(1-C$3+2*RAND()*C$3))</f>
        <v>0.31339138251381027</v>
      </c>
      <c r="H39" s="13">
        <f t="shared" si="6"/>
        <v>0.003155521866301287</v>
      </c>
    </row>
    <row r="40" spans="1:8" ht="12.75">
      <c r="A40" s="13">
        <f t="shared" si="9"/>
        <v>34</v>
      </c>
      <c r="B40" s="13">
        <f t="shared" si="10"/>
        <v>355.76944448288356</v>
      </c>
      <c r="C40" s="13">
        <f ca="1" t="shared" si="8"/>
        <v>322.15566979934636</v>
      </c>
      <c r="D40" s="13">
        <f t="shared" si="7"/>
        <v>0.24431133959869272</v>
      </c>
      <c r="E40" s="13">
        <f ca="1" t="shared" si="4"/>
        <v>63.58871590734783</v>
      </c>
      <c r="F40" s="13">
        <f t="shared" si="1"/>
        <v>63.58871590734783</v>
      </c>
      <c r="G40" s="13">
        <f ca="1" t="shared" si="11"/>
        <v>0.4744012125777489</v>
      </c>
      <c r="H40" s="13">
        <f t="shared" si="6"/>
        <v>0.00281080912233347</v>
      </c>
    </row>
    <row r="41" spans="1:8" ht="12.75">
      <c r="A41" s="13">
        <f t="shared" si="9"/>
        <v>35</v>
      </c>
      <c r="B41" s="13">
        <f t="shared" si="10"/>
        <v>454.5674146315999</v>
      </c>
      <c r="C41" s="13">
        <f ca="1" t="shared" si="8"/>
        <v>563.3742098630968</v>
      </c>
      <c r="D41" s="13">
        <f t="shared" si="7"/>
        <v>0.5</v>
      </c>
      <c r="E41" s="13">
        <f ca="1" t="shared" si="4"/>
        <v>179.39970017107944</v>
      </c>
      <c r="F41" s="13">
        <f t="shared" si="1"/>
        <v>204.15095375671336</v>
      </c>
      <c r="G41" s="13">
        <f ca="1" t="shared" si="11"/>
        <v>0.5880640496423428</v>
      </c>
      <c r="H41" s="13">
        <f t="shared" si="6"/>
        <v>0.0021998937183177573</v>
      </c>
    </row>
    <row r="42" spans="1:8" ht="12.75">
      <c r="A42" s="13">
        <f t="shared" si="9"/>
        <v>36</v>
      </c>
      <c r="B42" s="13">
        <f t="shared" si="10"/>
        <v>482.969234435545</v>
      </c>
      <c r="C42" s="13">
        <f ca="1" t="shared" si="8"/>
        <v>522.6721139427502</v>
      </c>
      <c r="D42" s="13">
        <f t="shared" si="7"/>
        <v>0.5</v>
      </c>
      <c r="E42" s="13">
        <f ca="1" t="shared" si="4"/>
        <v>185.78677333461073</v>
      </c>
      <c r="F42" s="13">
        <f t="shared" si="1"/>
        <v>189.4016600251895</v>
      </c>
      <c r="G42" s="13">
        <f ca="1" t="shared" si="11"/>
        <v>0.700156029496784</v>
      </c>
      <c r="H42" s="13">
        <f t="shared" si="6"/>
        <v>0.002070525260617725</v>
      </c>
    </row>
    <row r="43" spans="1:8" ht="12.75">
      <c r="A43" s="13">
        <f t="shared" si="9"/>
        <v>37</v>
      </c>
      <c r="B43" s="13">
        <f t="shared" si="10"/>
        <v>524.0389964511614</v>
      </c>
      <c r="C43" s="13">
        <f ca="1" t="shared" si="8"/>
        <v>483.2935285076755</v>
      </c>
      <c r="D43" s="13">
        <f t="shared" si="7"/>
        <v>0.5</v>
      </c>
      <c r="E43" s="13">
        <f ca="1" t="shared" si="4"/>
        <v>175.13196923456155</v>
      </c>
      <c r="F43" s="13">
        <f t="shared" si="1"/>
        <v>175.13196923456155</v>
      </c>
      <c r="G43" s="13">
        <f ca="1" t="shared" si="11"/>
        <v>0.7158110355008077</v>
      </c>
      <c r="H43" s="13">
        <f t="shared" si="6"/>
        <v>0.001908254932881119</v>
      </c>
    </row>
    <row r="44" spans="1:8" ht="12.75">
      <c r="A44" s="13">
        <f t="shared" si="9"/>
        <v>38</v>
      </c>
      <c r="B44" s="13">
        <f t="shared" si="10"/>
        <v>633.9181075242243</v>
      </c>
      <c r="C44" s="13">
        <f ca="1" t="shared" si="8"/>
        <v>521.9020229627356</v>
      </c>
      <c r="D44" s="13">
        <f t="shared" si="7"/>
        <v>0.5</v>
      </c>
      <c r="E44" s="13">
        <f ca="1" t="shared" si="4"/>
        <v>189.1226007333422</v>
      </c>
      <c r="F44" s="13">
        <f t="shared" si="1"/>
        <v>189.1226007333422</v>
      </c>
      <c r="G44" s="13">
        <f ca="1" t="shared" si="11"/>
        <v>0.7715678027076698</v>
      </c>
      <c r="H44" s="13">
        <f t="shared" si="6"/>
        <v>0.0015774908274911305</v>
      </c>
    </row>
    <row r="45" spans="1:8" ht="12.75">
      <c r="A45" s="13">
        <f t="shared" si="9"/>
        <v>39</v>
      </c>
      <c r="B45" s="13">
        <f t="shared" si="10"/>
        <v>657.3025771880775</v>
      </c>
      <c r="C45" s="13">
        <f ca="1" t="shared" si="8"/>
        <v>614.5841490385914</v>
      </c>
      <c r="D45" s="13">
        <f t="shared" si="7"/>
        <v>0.5</v>
      </c>
      <c r="E45" s="13">
        <f ca="1" t="shared" si="4"/>
        <v>222.7079940710739</v>
      </c>
      <c r="F45" s="13">
        <f t="shared" si="1"/>
        <v>222.7079940710739</v>
      </c>
      <c r="G45" s="13">
        <f ca="1" t="shared" si="11"/>
        <v>0.6129275682814829</v>
      </c>
      <c r="H45" s="13">
        <f t="shared" si="6"/>
        <v>0.0015213693582002564</v>
      </c>
    </row>
    <row r="46" spans="1:8" ht="12.75">
      <c r="A46" s="13">
        <f t="shared" si="9"/>
        <v>40</v>
      </c>
      <c r="B46" s="13">
        <f t="shared" si="10"/>
        <v>558.1807726480844</v>
      </c>
      <c r="C46" s="13">
        <f ca="1" t="shared" si="8"/>
        <v>559.4246837456893</v>
      </c>
      <c r="D46" s="13">
        <f t="shared" si="7"/>
        <v>0.5</v>
      </c>
      <c r="E46" s="13">
        <f ca="1" t="shared" si="4"/>
        <v>202.71975667733034</v>
      </c>
      <c r="F46" s="13">
        <f t="shared" si="1"/>
        <v>202.71975667733034</v>
      </c>
      <c r="G46" s="13">
        <f ca="1" t="shared" si="11"/>
        <v>0.4675665631146745</v>
      </c>
      <c r="H46" s="13">
        <f t="shared" si="6"/>
        <v>0.0017915343003591221</v>
      </c>
    </row>
    <row r="47" spans="1:8" ht="12.75">
      <c r="A47" s="13">
        <f t="shared" si="9"/>
        <v>41</v>
      </c>
      <c r="B47" s="13">
        <f t="shared" si="10"/>
        <v>427.11935683240677</v>
      </c>
      <c r="C47" s="13">
        <f ca="1" t="shared" si="8"/>
        <v>352.64097382858307</v>
      </c>
      <c r="D47" s="13">
        <f t="shared" si="7"/>
        <v>0.30528194765716615</v>
      </c>
      <c r="E47" s="13">
        <f ca="1" t="shared" si="4"/>
        <v>84.71875365186939</v>
      </c>
      <c r="F47" s="13">
        <f t="shared" si="1"/>
        <v>84.71875365186939</v>
      </c>
      <c r="G47" s="13">
        <f ca="1" t="shared" si="11"/>
        <v>0.36137842283842125</v>
      </c>
      <c r="H47" s="13">
        <f t="shared" si="6"/>
        <v>0.0023412659342254543</v>
      </c>
    </row>
    <row r="48" spans="1:8" ht="12.75">
      <c r="A48" s="13">
        <f t="shared" si="9"/>
        <v>42</v>
      </c>
      <c r="B48" s="13">
        <f t="shared" si="10"/>
        <v>395.8869536633779</v>
      </c>
      <c r="C48" s="13">
        <f ca="1" t="shared" si="8"/>
        <v>458.83985728038857</v>
      </c>
      <c r="D48" s="13">
        <f t="shared" si="7"/>
        <v>0.5</v>
      </c>
      <c r="E48" s="13">
        <f ca="1" t="shared" si="4"/>
        <v>143.62986881122194</v>
      </c>
      <c r="F48" s="13">
        <f t="shared" si="1"/>
        <v>166.27064719229614</v>
      </c>
      <c r="G48" s="13">
        <f ca="1" t="shared" si="11"/>
        <v>0.31634759565181425</v>
      </c>
      <c r="H48" s="13">
        <f t="shared" si="6"/>
        <v>0.002525973616322549</v>
      </c>
    </row>
    <row r="49" spans="1:8" ht="12.75">
      <c r="A49" s="13">
        <f t="shared" si="9"/>
        <v>43</v>
      </c>
      <c r="B49" s="13">
        <f t="shared" si="10"/>
        <v>352.8389998842493</v>
      </c>
      <c r="C49" s="13">
        <f ca="1" t="shared" si="8"/>
        <v>426.04052694238544</v>
      </c>
      <c r="D49" s="13">
        <f t="shared" si="7"/>
        <v>0.5</v>
      </c>
      <c r="E49" s="13">
        <f ca="1" t="shared" si="4"/>
        <v>148.43835366373645</v>
      </c>
      <c r="F49" s="13">
        <f t="shared" si="1"/>
        <v>154.3850932321459</v>
      </c>
      <c r="G49" s="13">
        <f ca="1" t="shared" si="11"/>
        <v>0.4616916588705247</v>
      </c>
      <c r="H49" s="13">
        <f t="shared" si="6"/>
        <v>0.0028341538217942328</v>
      </c>
    </row>
    <row r="50" spans="1:8" ht="12.75">
      <c r="A50" s="13">
        <f t="shared" si="9"/>
        <v>44</v>
      </c>
      <c r="B50" s="13">
        <f t="shared" si="10"/>
        <v>289.7483800855635</v>
      </c>
      <c r="C50" s="13">
        <f ca="1" t="shared" si="8"/>
        <v>273.9669539017192</v>
      </c>
      <c r="D50" s="13">
        <f t="shared" si="7"/>
        <v>0.1479339078034384</v>
      </c>
      <c r="E50" s="13">
        <f ca="1" t="shared" si="4"/>
        <v>34.15214979944421</v>
      </c>
      <c r="F50" s="13">
        <f t="shared" si="1"/>
        <v>34.15214979944421</v>
      </c>
      <c r="G50" s="13">
        <f ca="1" t="shared" si="11"/>
        <v>0.4511311947099942</v>
      </c>
      <c r="H50" s="13">
        <f t="shared" si="6"/>
        <v>0.0034512703736417688</v>
      </c>
    </row>
    <row r="51" spans="1:8" ht="12.75">
      <c r="A51" s="13">
        <f t="shared" si="9"/>
        <v>45</v>
      </c>
      <c r="B51" s="13">
        <f t="shared" si="10"/>
        <v>382.95564281770316</v>
      </c>
      <c r="C51" s="13">
        <f ca="1" t="shared" si="8"/>
        <v>309.4805088827622</v>
      </c>
      <c r="D51" s="13">
        <f t="shared" si="7"/>
        <v>0.21896101776552443</v>
      </c>
      <c r="E51" s="13">
        <f ca="1" t="shared" si="4"/>
        <v>55.35451117133392</v>
      </c>
      <c r="F51" s="13">
        <f t="shared" si="1"/>
        <v>55.35451117133392</v>
      </c>
      <c r="G51" s="13">
        <f ca="1" t="shared" si="11"/>
        <v>0.53211830861398</v>
      </c>
      <c r="H51" s="13">
        <f t="shared" si="6"/>
        <v>0.002611268481754755</v>
      </c>
    </row>
    <row r="52" spans="1:8" ht="12.75">
      <c r="A52" s="13">
        <f t="shared" si="9"/>
        <v>46</v>
      </c>
      <c r="B52" s="13">
        <f t="shared" si="10"/>
        <v>479.52246629866573</v>
      </c>
      <c r="C52" s="13">
        <f ca="1" t="shared" si="8"/>
        <v>457.71497289530106</v>
      </c>
      <c r="D52" s="13">
        <f t="shared" si="7"/>
        <v>0.5</v>
      </c>
      <c r="E52" s="13">
        <f ca="1" t="shared" si="4"/>
        <v>165.86302075846015</v>
      </c>
      <c r="F52" s="13">
        <f t="shared" si="1"/>
        <v>165.86302075846015</v>
      </c>
      <c r="G52" s="13">
        <f ca="1" t="shared" si="11"/>
        <v>0.5447945063168523</v>
      </c>
      <c r="H52" s="13">
        <f t="shared" si="6"/>
        <v>0.0020854080262782933</v>
      </c>
    </row>
    <row r="53" spans="1:8" ht="12.75">
      <c r="A53" s="13">
        <f t="shared" si="9"/>
        <v>47</v>
      </c>
      <c r="B53" s="13">
        <f t="shared" si="10"/>
        <v>448.467765753193</v>
      </c>
      <c r="C53" s="13">
        <f ca="1" t="shared" si="8"/>
        <v>339.4398750670722</v>
      </c>
      <c r="D53" s="13">
        <f t="shared" si="7"/>
        <v>0.2788797501341444</v>
      </c>
      <c r="E53" s="13">
        <f ca="1" t="shared" si="4"/>
        <v>75.345886333472</v>
      </c>
      <c r="F53" s="13">
        <f t="shared" si="1"/>
        <v>75.345886333472</v>
      </c>
      <c r="G53" s="13">
        <f ca="1" t="shared" si="11"/>
        <v>0.5143587014606419</v>
      </c>
      <c r="H53" s="13">
        <f t="shared" si="6"/>
        <v>0.002229814663090711</v>
      </c>
    </row>
    <row r="54" spans="1:8" ht="12.75">
      <c r="A54" s="13">
        <f t="shared" si="9"/>
        <v>48</v>
      </c>
      <c r="B54" s="13">
        <f t="shared" si="10"/>
        <v>585.9893913300332</v>
      </c>
      <c r="C54" s="13">
        <f ca="1" t="shared" si="8"/>
        <v>665.3639358848471</v>
      </c>
      <c r="D54" s="13">
        <f t="shared" si="7"/>
        <v>0.5</v>
      </c>
      <c r="E54" s="13">
        <f ca="1" t="shared" si="4"/>
        <v>238.92606350934318</v>
      </c>
      <c r="F54" s="13">
        <f t="shared" si="1"/>
        <v>241.10915929080394</v>
      </c>
      <c r="G54" s="13">
        <f ca="1" t="shared" si="11"/>
        <v>0.6379575048429741</v>
      </c>
      <c r="H54" s="13">
        <f t="shared" si="6"/>
        <v>0.001706515535597458</v>
      </c>
    </row>
    <row r="55" spans="1:8" ht="12.75">
      <c r="A55" s="13">
        <f t="shared" si="9"/>
        <v>49</v>
      </c>
      <c r="B55" s="13">
        <f t="shared" si="10"/>
        <v>472.69486182400345</v>
      </c>
      <c r="C55" s="13">
        <f ca="1" t="shared" si="8"/>
        <v>486.05905425333367</v>
      </c>
      <c r="D55" s="13">
        <f t="shared" si="7"/>
        <v>0.5</v>
      </c>
      <c r="E55" s="13">
        <f ca="1" t="shared" si="4"/>
        <v>172.51790828708434</v>
      </c>
      <c r="F55" s="13">
        <f t="shared" si="1"/>
        <v>176.13411791075328</v>
      </c>
      <c r="G55" s="13">
        <f ca="1" t="shared" si="11"/>
        <v>0.48247446758512774</v>
      </c>
      <c r="H55" s="13">
        <f t="shared" si="6"/>
        <v>0.002115529659326667</v>
      </c>
    </row>
    <row r="56" spans="1:8" ht="12.75">
      <c r="A56" s="13">
        <f t="shared" si="9"/>
        <v>50</v>
      </c>
      <c r="B56" s="13">
        <f t="shared" si="10"/>
        <v>369.399761338495</v>
      </c>
      <c r="C56" s="13">
        <f ca="1" t="shared" si="8"/>
        <v>261.7369465138098</v>
      </c>
      <c r="D56" s="13">
        <f t="shared" si="7"/>
        <v>0.12347389302761963</v>
      </c>
      <c r="E56" s="13">
        <f ca="1" t="shared" si="4"/>
        <v>27.528041225274116</v>
      </c>
      <c r="F56" s="13">
        <f t="shared" si="1"/>
        <v>27.528041225274116</v>
      </c>
      <c r="G56" s="13">
        <f ca="1" t="shared" si="11"/>
        <v>0.35759575256559495</v>
      </c>
      <c r="H56" s="13">
        <f t="shared" si="6"/>
        <v>0.0027070943315625536</v>
      </c>
    </row>
    <row r="57" spans="1:8" ht="12.75">
      <c r="A57" s="13">
        <f t="shared" si="9"/>
        <v>51</v>
      </c>
      <c r="B57" s="13">
        <f t="shared" si="10"/>
        <v>487.3275844620416</v>
      </c>
      <c r="C57" s="13">
        <f ca="1" t="shared" si="8"/>
        <v>366.76859606046645</v>
      </c>
      <c r="D57" s="13">
        <f t="shared" si="7"/>
        <v>0.3335371921209329</v>
      </c>
      <c r="E57" s="13">
        <f ca="1" t="shared" si="4"/>
        <v>95.10958396679565</v>
      </c>
      <c r="F57" s="13">
        <f t="shared" si="1"/>
        <v>95.10958396679565</v>
      </c>
      <c r="G57" s="13">
        <f ca="1" t="shared" si="11"/>
        <v>0.525436835727634</v>
      </c>
      <c r="H57" s="13">
        <f t="shared" si="6"/>
        <v>0.0020520077908249227</v>
      </c>
    </row>
    <row r="58" spans="1:8" ht="12.75">
      <c r="A58" s="13">
        <f t="shared" si="9"/>
        <v>52</v>
      </c>
      <c r="B58" s="13">
        <f t="shared" si="10"/>
        <v>521.4434857553347</v>
      </c>
      <c r="C58" s="13">
        <f ca="1" t="shared" si="8"/>
        <v>416.0857094587216</v>
      </c>
      <c r="D58" s="13">
        <f t="shared" si="7"/>
        <v>0.5</v>
      </c>
      <c r="E58" s="13">
        <f ca="1" t="shared" si="4"/>
        <v>150.77774762032274</v>
      </c>
      <c r="F58" s="13">
        <f t="shared" si="1"/>
        <v>150.77774762032274</v>
      </c>
      <c r="G58" s="13">
        <f ca="1" t="shared" si="11"/>
        <v>0.4808920912549037</v>
      </c>
      <c r="H58" s="13">
        <f t="shared" si="6"/>
        <v>0.0019177533660267216</v>
      </c>
    </row>
    <row r="59" spans="1:8" ht="12.75">
      <c r="A59" s="13">
        <f t="shared" si="9"/>
        <v>53</v>
      </c>
      <c r="B59" s="13">
        <f t="shared" si="10"/>
        <v>513.0642886698078</v>
      </c>
      <c r="C59" s="13">
        <f ca="1" t="shared" si="8"/>
        <v>663.9231678998069</v>
      </c>
      <c r="D59" s="13">
        <f t="shared" si="7"/>
        <v>0.5</v>
      </c>
      <c r="E59" s="13">
        <f ca="1" t="shared" si="4"/>
        <v>215.5671562397354</v>
      </c>
      <c r="F59" s="13">
        <f t="shared" si="1"/>
        <v>240.58706553298074</v>
      </c>
      <c r="G59" s="13">
        <f ca="1" t="shared" si="11"/>
        <v>0.5104333443231218</v>
      </c>
      <c r="H59" s="13">
        <f t="shared" si="6"/>
        <v>0.0019490734827649814</v>
      </c>
    </row>
    <row r="60" spans="1:8" ht="12.75">
      <c r="A60" s="13">
        <f t="shared" si="9"/>
        <v>54</v>
      </c>
      <c r="B60" s="13">
        <f t="shared" si="10"/>
        <v>434.0458210661435</v>
      </c>
      <c r="C60" s="13">
        <f ca="1" t="shared" si="8"/>
        <v>413.34776976980345</v>
      </c>
      <c r="D60" s="13">
        <f t="shared" si="7"/>
        <v>0.5</v>
      </c>
      <c r="E60" s="13">
        <f ca="1" t="shared" si="4"/>
        <v>149.78559535450137</v>
      </c>
      <c r="F60" s="13">
        <f t="shared" si="1"/>
        <v>149.78559535450137</v>
      </c>
      <c r="G60" s="13">
        <f ca="1" t="shared" si="11"/>
        <v>0.5264940871871253</v>
      </c>
      <c r="H60" s="13">
        <f t="shared" si="6"/>
        <v>0.0023039042227009756</v>
      </c>
    </row>
    <row r="61" spans="1:8" ht="12.75">
      <c r="A61" s="13">
        <f t="shared" si="9"/>
        <v>55</v>
      </c>
      <c r="B61" s="13">
        <f t="shared" si="10"/>
        <v>360.2538344890604</v>
      </c>
      <c r="C61" s="13">
        <f ca="1" t="shared" si="8"/>
        <v>265.32618846263006</v>
      </c>
      <c r="D61" s="13">
        <f t="shared" si="7"/>
        <v>0.1306523769252601</v>
      </c>
      <c r="E61" s="13">
        <f ca="1" t="shared" si="4"/>
        <v>29.43448179117822</v>
      </c>
      <c r="F61" s="13">
        <f t="shared" si="1"/>
        <v>29.43448179117822</v>
      </c>
      <c r="G61" s="13">
        <f ca="1" t="shared" si="11"/>
        <v>0.3790488853027408</v>
      </c>
      <c r="H61" s="13">
        <f t="shared" si="6"/>
        <v>0.0027758205583523535</v>
      </c>
    </row>
    <row r="62" spans="1:8" ht="12.75">
      <c r="A62" s="13">
        <f t="shared" si="9"/>
        <v>56</v>
      </c>
      <c r="B62" s="13">
        <f t="shared" si="10"/>
        <v>476.286246548226</v>
      </c>
      <c r="C62" s="13">
        <f ca="1" t="shared" si="8"/>
        <v>353.268913983694</v>
      </c>
      <c r="D62" s="13">
        <f t="shared" si="7"/>
        <v>0.30653782796738804</v>
      </c>
      <c r="E62" s="13">
        <f ca="1" t="shared" si="4"/>
        <v>85.17280878103432</v>
      </c>
      <c r="F62" s="13">
        <f t="shared" si="1"/>
        <v>85.17280878103432</v>
      </c>
      <c r="G62" s="13">
        <f ca="1" t="shared" si="11"/>
        <v>0.5298562439789174</v>
      </c>
      <c r="H62" s="13">
        <f t="shared" si="6"/>
        <v>0.0020995777376467783</v>
      </c>
    </row>
    <row r="63" spans="1:8" ht="12.75">
      <c r="A63" s="13">
        <f t="shared" si="9"/>
        <v>57</v>
      </c>
      <c r="B63" s="13">
        <f t="shared" si="10"/>
        <v>595.5192533532303</v>
      </c>
      <c r="C63" s="13">
        <f ca="1" t="shared" si="8"/>
        <v>755.5055016553365</v>
      </c>
      <c r="D63" s="13">
        <f t="shared" si="7"/>
        <v>0.5</v>
      </c>
      <c r="E63" s="13">
        <f ca="1" t="shared" si="4"/>
        <v>246.43311759606877</v>
      </c>
      <c r="F63" s="13">
        <f t="shared" si="1"/>
        <v>273.7739250947637</v>
      </c>
      <c r="G63" s="13">
        <f ca="1" t="shared" si="11"/>
        <v>0.6159927984891105</v>
      </c>
      <c r="H63" s="13">
        <f t="shared" si="6"/>
        <v>0.001679206833984347</v>
      </c>
    </row>
    <row r="64" spans="1:8" ht="12.75">
      <c r="A64" s="13">
        <f t="shared" si="9"/>
        <v>58</v>
      </c>
      <c r="B64" s="13">
        <f t="shared" si="10"/>
        <v>580.7062348361386</v>
      </c>
      <c r="C64" s="13">
        <f ca="1" t="shared" si="8"/>
        <v>562.2187723927303</v>
      </c>
      <c r="D64" s="13">
        <f t="shared" si="7"/>
        <v>0.5</v>
      </c>
      <c r="E64" s="13">
        <f ca="1" t="shared" si="4"/>
        <v>203.7322557448912</v>
      </c>
      <c r="F64" s="13">
        <f t="shared" si="1"/>
        <v>203.7322557448912</v>
      </c>
      <c r="G64" s="13">
        <f ca="1" t="shared" si="11"/>
        <v>0.6834693778806492</v>
      </c>
      <c r="H64" s="13">
        <f t="shared" si="6"/>
        <v>0.0017220410941208098</v>
      </c>
    </row>
    <row r="65" spans="1:8" ht="12.75">
      <c r="A65" s="13">
        <f t="shared" si="9"/>
        <v>59</v>
      </c>
      <c r="B65" s="13">
        <f t="shared" si="10"/>
        <v>616.856611947871</v>
      </c>
      <c r="C65" s="13">
        <f ca="1" t="shared" si="8"/>
        <v>486.73015883080166</v>
      </c>
      <c r="D65" s="13">
        <f t="shared" si="7"/>
        <v>0.5</v>
      </c>
      <c r="E65" s="13">
        <f ca="1" t="shared" si="4"/>
        <v>176.37730731694543</v>
      </c>
      <c r="F65" s="13">
        <f t="shared" si="1"/>
        <v>176.37730731694543</v>
      </c>
      <c r="G65" s="13">
        <f ca="1" t="shared" si="11"/>
        <v>0.6809474268087519</v>
      </c>
      <c r="H65" s="13">
        <f t="shared" si="6"/>
        <v>0.0016211222845488565</v>
      </c>
    </row>
    <row r="66" spans="1:8" ht="12.75">
      <c r="A66" s="13">
        <f t="shared" si="9"/>
        <v>60</v>
      </c>
      <c r="B66" s="13">
        <f t="shared" si="10"/>
        <v>680.5250574827149</v>
      </c>
      <c r="C66" s="13">
        <f ca="1" t="shared" si="8"/>
        <v>786.9049838253954</v>
      </c>
      <c r="D66" s="13">
        <f t="shared" si="7"/>
        <v>0.5</v>
      </c>
      <c r="E66" s="13">
        <f ca="1" t="shared" si="4"/>
        <v>281.1821122793595</v>
      </c>
      <c r="F66" s="13">
        <f>C66*(1-EXP(-D66*(1-G$3)))</f>
        <v>285.15221348684713</v>
      </c>
      <c r="G66" s="13">
        <f ca="1" t="shared" si="11"/>
        <v>0.6552408331622626</v>
      </c>
      <c r="H66" s="13">
        <f t="shared" si="6"/>
        <v>0.0014694536064535722</v>
      </c>
    </row>
    <row r="67" spans="1:8" ht="12.75">
      <c r="A67" s="13">
        <f t="shared" si="9"/>
        <v>61</v>
      </c>
      <c r="B67" s="13">
        <f>(B66-F66)*EXP(G67-(B66-F66)*I$5)</f>
        <v>576.5939985444452</v>
      </c>
      <c r="C67" s="13">
        <f ca="1" t="shared" si="8"/>
        <v>453.038392515535</v>
      </c>
      <c r="D67" s="13">
        <f t="shared" si="7"/>
        <v>0.5</v>
      </c>
      <c r="E67" s="13">
        <f ca="1" t="shared" si="4"/>
        <v>164.168359682155</v>
      </c>
      <c r="F67" s="13">
        <f aca="true" t="shared" si="12" ref="F67:F85">C67*(1-EXP(-D67*(1-G$3)))</f>
        <v>164.168359682155</v>
      </c>
      <c r="G67" s="13">
        <f ca="1" t="shared" si="11"/>
        <v>0.5749955702468372</v>
      </c>
      <c r="H67" s="13">
        <f t="shared" si="6"/>
        <v>0.0017343225953173318</v>
      </c>
    </row>
    <row r="68" spans="1:8" ht="12.75">
      <c r="A68" s="13">
        <f t="shared" si="9"/>
        <v>62</v>
      </c>
      <c r="B68" s="13">
        <f t="shared" si="10"/>
        <v>582.2434725590512</v>
      </c>
      <c r="C68" s="13">
        <f ca="1" t="shared" si="8"/>
        <v>503.3996346126478</v>
      </c>
      <c r="D68" s="13">
        <f t="shared" si="7"/>
        <v>0.5</v>
      </c>
      <c r="E68" s="13">
        <f ca="1" t="shared" si="4"/>
        <v>182.41785606750912</v>
      </c>
      <c r="F68" s="13">
        <f t="shared" si="12"/>
        <v>182.41785606750912</v>
      </c>
      <c r="G68" s="13">
        <f ca="1" t="shared" si="11"/>
        <v>0.5510455973145805</v>
      </c>
      <c r="H68" s="13">
        <f t="shared" si="6"/>
        <v>0.0017174945656408024</v>
      </c>
    </row>
    <row r="69" spans="1:8" ht="12.75">
      <c r="A69" s="13">
        <f t="shared" si="9"/>
        <v>63</v>
      </c>
      <c r="B69" s="13">
        <f t="shared" si="10"/>
        <v>558.7325762074087</v>
      </c>
      <c r="C69" s="13">
        <f ca="1" t="shared" si="8"/>
        <v>530.7461584513537</v>
      </c>
      <c r="D69" s="13">
        <f t="shared" si="7"/>
        <v>0.5</v>
      </c>
      <c r="E69" s="13">
        <f ca="1" t="shared" si="4"/>
        <v>192.32746645766022</v>
      </c>
      <c r="F69" s="13">
        <f t="shared" si="12"/>
        <v>192.32746645766022</v>
      </c>
      <c r="G69" s="13">
        <f ca="1" t="shared" si="11"/>
        <v>0.5345552768867337</v>
      </c>
      <c r="H69" s="13">
        <f t="shared" si="6"/>
        <v>0.0017897649834341988</v>
      </c>
    </row>
    <row r="70" spans="1:8" ht="12.75">
      <c r="A70" s="13">
        <f t="shared" si="9"/>
        <v>64</v>
      </c>
      <c r="B70" s="13">
        <f t="shared" si="10"/>
        <v>529.3271842997354</v>
      </c>
      <c r="C70" s="13">
        <f aca="true" ca="1" t="shared" si="13" ref="C70:C85">B70*(1-E$3+2*RAND()*E$3)</f>
        <v>605.0326513355473</v>
      </c>
      <c r="D70" s="13">
        <f t="shared" si="7"/>
        <v>0.5</v>
      </c>
      <c r="E70" s="13">
        <f ca="1" t="shared" si="4"/>
        <v>205.99372590658285</v>
      </c>
      <c r="F70" s="13">
        <f t="shared" si="12"/>
        <v>219.2468001936414</v>
      </c>
      <c r="G70" s="13">
        <f ca="1" t="shared" si="11"/>
        <v>0.5510697128578778</v>
      </c>
      <c r="H70" s="13">
        <f t="shared" si="6"/>
        <v>0.0018891907116445064</v>
      </c>
    </row>
    <row r="71" spans="1:8" ht="12.75">
      <c r="A71" s="13">
        <f aca="true" t="shared" si="14" ref="A71:A85">A70+1</f>
        <v>65</v>
      </c>
      <c r="B71" s="13">
        <f aca="true" t="shared" si="15" ref="B71:B85">(B70-E70)*EXP(G71-(B70-E70)*I$5)</f>
        <v>410.9973215747516</v>
      </c>
      <c r="C71" s="13">
        <f ca="1" t="shared" si="13"/>
        <v>478.2493682075905</v>
      </c>
      <c r="D71" s="13">
        <f t="shared" si="7"/>
        <v>0.5</v>
      </c>
      <c r="E71" s="13">
        <f aca="true" ca="1" t="shared" si="16" ref="E71:E85">MIN(B71*(1-EXP(-D71*(1-G$3+2*RAND()*G$3))),F71)</f>
        <v>157.8967681994477</v>
      </c>
      <c r="F71" s="13">
        <f t="shared" si="12"/>
        <v>173.3041075431037</v>
      </c>
      <c r="G71" s="13">
        <f aca="true" ca="1" t="shared" si="17" ref="G71:G85">D$3*G70+(1-D$3)*(A$3*(1-C$3+2*RAND()*C$3))</f>
        <v>0.40156925720963316</v>
      </c>
      <c r="H71" s="13">
        <f aca="true" t="shared" si="18" ref="H71:H85">1/B71</f>
        <v>0.002433105880516356</v>
      </c>
    </row>
    <row r="72" spans="1:8" ht="12.75">
      <c r="A72" s="13">
        <f t="shared" si="14"/>
        <v>66</v>
      </c>
      <c r="B72" s="13">
        <f t="shared" si="15"/>
        <v>347.20195605254855</v>
      </c>
      <c r="C72" s="13">
        <f ca="1" t="shared" si="13"/>
        <v>422.64818588348646</v>
      </c>
      <c r="D72" s="13">
        <f aca="true" t="shared" si="19" ref="D72:D85">IF(C72&lt;I$2,0,IF(C72&lt;K$2,(K$4*(C72-I$2)/(K$2-I$2)),K$3))</f>
        <v>0.5</v>
      </c>
      <c r="E72" s="13">
        <f ca="1" t="shared" si="16"/>
        <v>127.78347732695842</v>
      </c>
      <c r="F72" s="13">
        <f t="shared" si="12"/>
        <v>153.15580433230332</v>
      </c>
      <c r="G72" s="13">
        <f ca="1" t="shared" si="17"/>
        <v>0.4426700393112119</v>
      </c>
      <c r="H72" s="13">
        <f t="shared" si="18"/>
        <v>0.0028801681055294842</v>
      </c>
    </row>
    <row r="73" spans="1:8" ht="12.75">
      <c r="A73" s="13">
        <f t="shared" si="14"/>
        <v>67</v>
      </c>
      <c r="B73" s="13">
        <f t="shared" si="15"/>
        <v>316.01719307427794</v>
      </c>
      <c r="C73" s="13">
        <f ca="1" t="shared" si="13"/>
        <v>244.36362259487615</v>
      </c>
      <c r="D73" s="13">
        <f t="shared" si="19"/>
        <v>0.08872724518975231</v>
      </c>
      <c r="E73" s="13">
        <f ca="1" t="shared" si="16"/>
        <v>18.75474907500877</v>
      </c>
      <c r="F73" s="13">
        <f t="shared" si="12"/>
        <v>18.75474907500877</v>
      </c>
      <c r="G73" s="13">
        <f ca="1" t="shared" si="17"/>
        <v>0.47452509172923235</v>
      </c>
      <c r="H73" s="13">
        <f t="shared" si="18"/>
        <v>0.0031643847927127055</v>
      </c>
    </row>
    <row r="74" spans="1:8" ht="12.75">
      <c r="A74" s="13">
        <f t="shared" si="14"/>
        <v>68</v>
      </c>
      <c r="B74" s="13">
        <f t="shared" si="15"/>
        <v>360.5409956019961</v>
      </c>
      <c r="C74" s="13">
        <f ca="1" t="shared" si="13"/>
        <v>442.77850673447836</v>
      </c>
      <c r="D74" s="13">
        <f t="shared" si="19"/>
        <v>0.5</v>
      </c>
      <c r="E74" s="13">
        <f ca="1" t="shared" si="16"/>
        <v>138.08795927219376</v>
      </c>
      <c r="F74" s="13">
        <f t="shared" si="12"/>
        <v>160.450465907524</v>
      </c>
      <c r="G74" s="13">
        <f ca="1" t="shared" si="17"/>
        <v>0.3416214925454635</v>
      </c>
      <c r="H74" s="13">
        <f t="shared" si="18"/>
        <v>0.002773609692651727</v>
      </c>
    </row>
    <row r="75" spans="1:8" ht="12.75">
      <c r="A75" s="13">
        <f t="shared" si="14"/>
        <v>69</v>
      </c>
      <c r="B75" s="13">
        <f t="shared" si="15"/>
        <v>284.33766423269066</v>
      </c>
      <c r="C75" s="13">
        <f ca="1" t="shared" si="13"/>
        <v>276.6866501906157</v>
      </c>
      <c r="D75" s="13">
        <f t="shared" si="19"/>
        <v>0.1533733003812314</v>
      </c>
      <c r="E75" s="13">
        <f ca="1" t="shared" si="16"/>
        <v>35.67394065181947</v>
      </c>
      <c r="F75" s="13">
        <f t="shared" si="12"/>
        <v>35.67394065181947</v>
      </c>
      <c r="G75" s="13">
        <f ca="1" t="shared" si="17"/>
        <v>0.35667300198815366</v>
      </c>
      <c r="H75" s="13">
        <f t="shared" si="18"/>
        <v>0.0035169452583729455</v>
      </c>
    </row>
    <row r="76" spans="1:8" ht="12.75">
      <c r="A76" s="13">
        <f t="shared" si="14"/>
        <v>70</v>
      </c>
      <c r="B76" s="13">
        <f t="shared" si="15"/>
        <v>310.32224350724823</v>
      </c>
      <c r="C76" s="13">
        <f ca="1" t="shared" si="13"/>
        <v>230.84112229551664</v>
      </c>
      <c r="D76" s="13">
        <f t="shared" si="19"/>
        <v>0.06168224459103328</v>
      </c>
      <c r="E76" s="13">
        <f ca="1" t="shared" si="16"/>
        <v>12.465706719979755</v>
      </c>
      <c r="F76" s="13">
        <f t="shared" si="12"/>
        <v>12.465706719979755</v>
      </c>
      <c r="G76" s="13">
        <f ca="1" t="shared" si="17"/>
        <v>0.34584163855335104</v>
      </c>
      <c r="H76" s="13">
        <f t="shared" si="18"/>
        <v>0.003222456723366151</v>
      </c>
    </row>
    <row r="77" spans="1:8" ht="12.75">
      <c r="A77" s="13">
        <f t="shared" si="14"/>
        <v>71</v>
      </c>
      <c r="B77" s="13">
        <f t="shared" si="15"/>
        <v>387.20877988027513</v>
      </c>
      <c r="C77" s="13">
        <f ca="1" t="shared" si="13"/>
        <v>343.7437729549952</v>
      </c>
      <c r="D77" s="13">
        <f t="shared" si="19"/>
        <v>0.2874875459099904</v>
      </c>
      <c r="E77" s="13">
        <f ca="1" t="shared" si="16"/>
        <v>78.3651048011478</v>
      </c>
      <c r="F77" s="13">
        <f t="shared" si="12"/>
        <v>78.3651048011478</v>
      </c>
      <c r="G77" s="13">
        <f ca="1" t="shared" si="17"/>
        <v>0.4112803484410492</v>
      </c>
      <c r="H77" s="13">
        <f t="shared" si="18"/>
        <v>0.0025825860671578773</v>
      </c>
    </row>
    <row r="78" spans="1:8" ht="12.75">
      <c r="A78" s="13">
        <f t="shared" si="14"/>
        <v>72</v>
      </c>
      <c r="B78" s="13">
        <f t="shared" si="15"/>
        <v>356.39370591594553</v>
      </c>
      <c r="C78" s="13">
        <f ca="1" t="shared" si="13"/>
        <v>281.12254266307895</v>
      </c>
      <c r="D78" s="13">
        <f t="shared" si="19"/>
        <v>0.1622450853261579</v>
      </c>
      <c r="E78" s="13">
        <f ca="1" t="shared" si="16"/>
        <v>38.19333063759611</v>
      </c>
      <c r="F78" s="13">
        <f t="shared" si="12"/>
        <v>38.19333063759611</v>
      </c>
      <c r="G78" s="13">
        <f ca="1" t="shared" si="17"/>
        <v>0.29762262982038173</v>
      </c>
      <c r="H78" s="13">
        <f t="shared" si="18"/>
        <v>0.002805885691583586</v>
      </c>
    </row>
    <row r="79" spans="1:8" ht="12.75">
      <c r="A79" s="13">
        <f t="shared" si="14"/>
        <v>73</v>
      </c>
      <c r="B79" s="13">
        <f t="shared" si="15"/>
        <v>422.05456521072864</v>
      </c>
      <c r="C79" s="13">
        <f ca="1" t="shared" si="13"/>
        <v>451.066228368318</v>
      </c>
      <c r="D79" s="13">
        <f t="shared" si="19"/>
        <v>0.5</v>
      </c>
      <c r="E79" s="13">
        <f ca="1" t="shared" si="16"/>
        <v>163.45370291482268</v>
      </c>
      <c r="F79" s="13">
        <f t="shared" si="12"/>
        <v>163.45370291482268</v>
      </c>
      <c r="G79" s="13">
        <f ca="1" t="shared" si="17"/>
        <v>0.44155349948186007</v>
      </c>
      <c r="H79" s="13">
        <f t="shared" si="18"/>
        <v>0.0023693618845248305</v>
      </c>
    </row>
    <row r="80" spans="1:8" ht="12.75">
      <c r="A80" s="13">
        <f t="shared" si="14"/>
        <v>74</v>
      </c>
      <c r="B80" s="13">
        <f t="shared" si="15"/>
        <v>397.9724112800916</v>
      </c>
      <c r="C80" s="13">
        <f ca="1" t="shared" si="13"/>
        <v>362.145699283581</v>
      </c>
      <c r="D80" s="13">
        <f t="shared" si="19"/>
        <v>0.324291398567162</v>
      </c>
      <c r="E80" s="13">
        <f ca="1" t="shared" si="16"/>
        <v>91.66943243645395</v>
      </c>
      <c r="F80" s="13">
        <f t="shared" si="12"/>
        <v>91.66943243645395</v>
      </c>
      <c r="G80" s="13">
        <f ca="1" t="shared" si="17"/>
        <v>0.560397314828238</v>
      </c>
      <c r="H80" s="13">
        <f t="shared" si="18"/>
        <v>0.0025127369929575432</v>
      </c>
    </row>
    <row r="81" spans="1:8" ht="12.75">
      <c r="A81" s="13">
        <f t="shared" si="14"/>
        <v>75</v>
      </c>
      <c r="B81" s="13">
        <f t="shared" si="15"/>
        <v>448.33281786733835</v>
      </c>
      <c r="C81" s="13">
        <f ca="1" t="shared" si="13"/>
        <v>473.23680330597745</v>
      </c>
      <c r="D81" s="13">
        <f t="shared" si="19"/>
        <v>0.5</v>
      </c>
      <c r="E81" s="13">
        <f ca="1" t="shared" si="16"/>
        <v>163.58217108449884</v>
      </c>
      <c r="F81" s="13">
        <f t="shared" si="12"/>
        <v>171.48769513459033</v>
      </c>
      <c r="G81" s="13">
        <f ca="1" t="shared" si="17"/>
        <v>0.534112604010697</v>
      </c>
      <c r="H81" s="13">
        <f t="shared" si="18"/>
        <v>0.0022304858358504105</v>
      </c>
    </row>
    <row r="82" spans="1:8" ht="12.75">
      <c r="A82" s="13">
        <f t="shared" si="14"/>
        <v>76</v>
      </c>
      <c r="B82" s="13">
        <f t="shared" si="15"/>
        <v>379.38263671072474</v>
      </c>
      <c r="C82" s="13">
        <f ca="1" t="shared" si="13"/>
        <v>294.3723677093693</v>
      </c>
      <c r="D82" s="13">
        <f t="shared" si="19"/>
        <v>0.18874473541873865</v>
      </c>
      <c r="E82" s="13">
        <f ca="1" t="shared" si="16"/>
        <v>45.98853533287689</v>
      </c>
      <c r="F82" s="13">
        <f t="shared" si="12"/>
        <v>45.98853533287689</v>
      </c>
      <c r="G82" s="13">
        <f ca="1" t="shared" si="17"/>
        <v>0.429306740987192</v>
      </c>
      <c r="H82" s="13">
        <f t="shared" si="18"/>
        <v>0.002635861273647295</v>
      </c>
    </row>
    <row r="83" spans="1:8" ht="12.75">
      <c r="A83" s="13">
        <f t="shared" si="14"/>
        <v>77</v>
      </c>
      <c r="B83" s="13">
        <f t="shared" si="15"/>
        <v>499.7042078458722</v>
      </c>
      <c r="C83" s="13">
        <f ca="1" t="shared" si="13"/>
        <v>561.4416916440796</v>
      </c>
      <c r="D83" s="13">
        <f t="shared" si="19"/>
        <v>0.5</v>
      </c>
      <c r="E83" s="13">
        <f ca="1" t="shared" si="16"/>
        <v>182.34525834991672</v>
      </c>
      <c r="F83" s="13">
        <f t="shared" si="12"/>
        <v>203.4506635576635</v>
      </c>
      <c r="G83" s="13">
        <f ca="1" t="shared" si="17"/>
        <v>0.5713881119156281</v>
      </c>
      <c r="H83" s="13">
        <f t="shared" si="18"/>
        <v>0.0020011838689748197</v>
      </c>
    </row>
    <row r="84" spans="1:8" ht="12.75">
      <c r="A84" s="13">
        <f t="shared" si="14"/>
        <v>78</v>
      </c>
      <c r="B84" s="13">
        <f t="shared" si="15"/>
        <v>467.2619786236777</v>
      </c>
      <c r="C84" s="13">
        <f ca="1" t="shared" si="13"/>
        <v>472.08605387947114</v>
      </c>
      <c r="D84" s="13">
        <f t="shared" si="19"/>
        <v>0.5</v>
      </c>
      <c r="E84" s="13">
        <f ca="1" t="shared" si="16"/>
        <v>171.07069593788705</v>
      </c>
      <c r="F84" s="13">
        <f t="shared" si="12"/>
        <v>171.07069593788705</v>
      </c>
      <c r="G84" s="13">
        <f ca="1" t="shared" si="17"/>
        <v>0.5455360911219556</v>
      </c>
      <c r="H84" s="13">
        <f t="shared" si="18"/>
        <v>0.002140127050237438</v>
      </c>
    </row>
    <row r="85" spans="1:8" ht="12.75">
      <c r="A85" s="13">
        <f t="shared" si="14"/>
        <v>79</v>
      </c>
      <c r="B85" s="13">
        <f t="shared" si="15"/>
        <v>440.9617571233028</v>
      </c>
      <c r="C85" s="13">
        <f ca="1" t="shared" si="13"/>
        <v>531.8333855184583</v>
      </c>
      <c r="D85" s="13">
        <f t="shared" si="19"/>
        <v>0.5</v>
      </c>
      <c r="E85" s="13">
        <f ca="1" t="shared" si="16"/>
        <v>185.31428250800397</v>
      </c>
      <c r="F85" s="13">
        <f t="shared" si="12"/>
        <v>192.72144693957372</v>
      </c>
      <c r="G85" s="13">
        <f ca="1" t="shared" si="17"/>
        <v>0.5460483235879643</v>
      </c>
      <c r="H85" s="13">
        <f t="shared" si="18"/>
        <v>0.002267770353882134</v>
      </c>
    </row>
  </sheetData>
  <sheetProtection/>
  <conditionalFormatting sqref="N2">
    <cfRule type="cellIs" priority="3" dxfId="5" operator="lessThan" stopIfTrue="1">
      <formula>$N$3</formula>
    </cfRule>
  </conditionalFormatting>
  <conditionalFormatting sqref="O2">
    <cfRule type="cellIs" priority="2" dxfId="5" operator="lessThan" stopIfTrue="1">
      <formula>O$3</formula>
    </cfRule>
  </conditionalFormatting>
  <conditionalFormatting sqref="P2:Q2">
    <cfRule type="cellIs" priority="1" dxfId="5" operator="greaterThanOrEqual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ｙｎｕ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松田裕之</cp:lastModifiedBy>
  <dcterms:created xsi:type="dcterms:W3CDTF">2010-05-04T09:51:10Z</dcterms:created>
  <dcterms:modified xsi:type="dcterms:W3CDTF">2014-04-23T06:44:30Z</dcterms:modified>
  <cp:category/>
  <cp:version/>
  <cp:contentType/>
  <cp:contentStatus/>
</cp:coreProperties>
</file>