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11640" activeTab="3"/>
  </bookViews>
  <sheets>
    <sheet name="図1" sheetId="1" r:id="rId1"/>
    <sheet name="Graph1 (2)" sheetId="2" r:id="rId2"/>
    <sheet name="Graph1" sheetId="3" r:id="rId3"/>
    <sheet name="F2" sheetId="4" r:id="rId4"/>
    <sheet name="Model" sheetId="5" r:id="rId5"/>
    <sheet name="Bayesian" sheetId="6" r:id="rId6"/>
    <sheet name="data2" sheetId="7" r:id="rId7"/>
    <sheet name="f5-3" sheetId="8" r:id="rId8"/>
    <sheet name="d5-3" sheetId="9" r:id="rId9"/>
    <sheet name="X2値" sheetId="10" r:id="rId10"/>
    <sheet name="CapeShiretoko" sheetId="11" r:id="rId11"/>
    <sheet name="Likelihood" sheetId="12" r:id="rId12"/>
    <sheet name="Observed" sheetId="13" r:id="rId13"/>
    <sheet name="posterior dist.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_123Graph_A" localSheetId="8" hidden="1">'[2]catch'!$B$3:$B$127</definedName>
    <definedName name="__123Graph_Aｸﾞﾗﾌ1" localSheetId="8" hidden="1">'[2]catch'!$B$3:$B$126</definedName>
    <definedName name="__123Graph_Aｸﾞﾗﾌ2" localSheetId="8" hidden="1">'[2]catch'!$B$3:$B$127</definedName>
    <definedName name="__123Graph_Aｸﾞﾗﾌ3" localSheetId="8" hidden="1">'[2]catch'!$B$3:$B$127</definedName>
    <definedName name="__123Graph_Bｸﾞﾗﾌ1" localSheetId="8" hidden="1">'[2]catch'!$L$2:$L$20</definedName>
    <definedName name="__123Graph_Cｸﾞﾗﾌ1" localSheetId="8" hidden="1">'[2]catch'!$M$2:$M$20</definedName>
    <definedName name="__123Graph_Dｸﾞﾗﾌ1" localSheetId="8" hidden="1">'[2]catch'!$N$2:$N$20</definedName>
    <definedName name="__123Graph_Eｸﾞﾗﾌ1" localSheetId="8" hidden="1">'[2]catch'!$O$2:$O$20</definedName>
    <definedName name="__123Graph_Fｸﾞﾗﾌ1" localSheetId="8" hidden="1">'[2]catch'!$P$2:$P$20</definedName>
    <definedName name="__123Graph_X" localSheetId="8" hidden="1">'[2]catch'!$A$3:$A$127</definedName>
    <definedName name="__123Graph_Xｸﾞﾗﾌ1" localSheetId="8" hidden="1">'[2]catch'!$A$3:$A$126</definedName>
    <definedName name="__123Graph_Xｸﾞﾗﾌ2" localSheetId="8" hidden="1">'[2]catch'!$A$3:$A$127</definedName>
    <definedName name="__123Graph_Xｸﾞﾗﾌ3" localSheetId="8" hidden="1">'[2]catch'!$A$3:$A$127</definedName>
    <definedName name="_53graph_A" localSheetId="10" hidden="1">'[3]捕獲'!$B$3:$B$127</definedName>
    <definedName name="_53graph_A" localSheetId="3" hidden="1">'[3]捕獲'!$B$3:$B$127</definedName>
    <definedName name="_53graph_A" hidden="1">'[1]捕獲'!$B$3:$B$127</definedName>
    <definedName name="_53graph_Aグラフ1" localSheetId="10" hidden="1">'[3]捕獲'!$B$3:$B$126</definedName>
    <definedName name="_53graph_Aグラフ1" localSheetId="3" hidden="1">'[3]捕獲'!$B$3:$B$126</definedName>
    <definedName name="_53graph_Aグラフ1" hidden="1">'[1]捕獲'!$B$3:$B$126</definedName>
    <definedName name="graph10" localSheetId="10" hidden="1">'[4]catch'!$P$2:$P$20</definedName>
    <definedName name="graph10" localSheetId="3" hidden="1">'[4]catch'!$P$2:$P$20</definedName>
    <definedName name="graph10" hidden="1">'[2]catch'!$P$2:$P$20</definedName>
    <definedName name="graph11" localSheetId="10" hidden="1">'[4]catch'!$A$3:$A$126</definedName>
    <definedName name="graph11" localSheetId="3" hidden="1">'[4]catch'!$A$3:$A$126</definedName>
    <definedName name="graph11" hidden="1">'[2]catch'!$A$3:$A$126</definedName>
    <definedName name="graph12" localSheetId="10" hidden="1">'[4]catch'!$A$3:$A$127</definedName>
    <definedName name="graph12" localSheetId="3" hidden="1">'[4]catch'!$A$3:$A$127</definedName>
    <definedName name="graph12" hidden="1">'[2]catch'!$A$3:$A$127</definedName>
    <definedName name="graph13" localSheetId="10" hidden="1">'[4]catch'!$A$3:$A$127</definedName>
    <definedName name="graph13" localSheetId="3" hidden="1">'[4]catch'!$A$3:$A$127</definedName>
    <definedName name="graph13" hidden="1">'[2]catch'!$A$3:$A$127</definedName>
    <definedName name="graph3" localSheetId="10" hidden="1">'[4]catch'!$B$3:$B$126</definedName>
    <definedName name="graph3" localSheetId="3" hidden="1">'[4]catch'!$B$3:$B$126</definedName>
    <definedName name="graph3" hidden="1">'[2]catch'!$B$3:$B$126</definedName>
    <definedName name="graph4" localSheetId="10" hidden="1">'[4]catch'!$B$3:$B$127</definedName>
    <definedName name="graph4" localSheetId="3" hidden="1">'[4]catch'!$B$3:$B$127</definedName>
    <definedName name="graph4" hidden="1">'[2]catch'!$B$3:$B$127</definedName>
    <definedName name="graph5" localSheetId="10" hidden="1">'[4]catch'!$B$3:$B$127</definedName>
    <definedName name="graph5" localSheetId="3" hidden="1">'[4]catch'!$B$3:$B$127</definedName>
    <definedName name="graph5" hidden="1">'[2]catch'!$B$3:$B$127</definedName>
    <definedName name="graph6" localSheetId="10" hidden="1">'[4]catch'!$L$2:$L$20</definedName>
    <definedName name="graph6" localSheetId="3" hidden="1">'[4]catch'!$L$2:$L$20</definedName>
    <definedName name="graph6" hidden="1">'[2]catch'!$L$2:$L$20</definedName>
    <definedName name="graph7" localSheetId="10" hidden="1">'[4]catch'!$M$2:$M$20</definedName>
    <definedName name="graph7" localSheetId="3" hidden="1">'[4]catch'!$M$2:$M$20</definedName>
    <definedName name="graph7" hidden="1">'[2]catch'!$M$2:$M$20</definedName>
    <definedName name="graph8" localSheetId="10" hidden="1">'[4]catch'!$N$2:$N$20</definedName>
    <definedName name="graph8" localSheetId="3" hidden="1">'[4]catch'!$N$2:$N$20</definedName>
    <definedName name="graph8" hidden="1">'[2]catch'!$N$2:$N$20</definedName>
    <definedName name="graph9" localSheetId="10" hidden="1">'[4]catch'!$O$2:$O$20</definedName>
    <definedName name="graph9" localSheetId="3" hidden="1">'[4]catch'!$O$2:$O$20</definedName>
    <definedName name="graph9" hidden="1">'[2]catch'!$O$2:$O$20</definedName>
    <definedName name="graphx" localSheetId="10" hidden="1">'[4]catch'!$A$3:$A$127</definedName>
    <definedName name="graphx" localSheetId="3" hidden="1">'[4]catch'!$A$3:$A$127</definedName>
    <definedName name="graphx" hidden="1">'[2]catch'!$A$3:$A$127</definedName>
    <definedName name="solver_adj" localSheetId="4" hidden="1">'Model'!$A$6:$A$55</definedName>
    <definedName name="solver_adj" localSheetId="9" hidden="1">'X2値'!$A$5:$A$44</definedName>
    <definedName name="solver_cvg" localSheetId="4" hidden="1">0.0001</definedName>
    <definedName name="solver_cvg" localSheetId="9" hidden="1">0.0001</definedName>
    <definedName name="solver_drv" localSheetId="4" hidden="1">2</definedName>
    <definedName name="solver_drv" localSheetId="9" hidden="1">1</definedName>
    <definedName name="solver_est" localSheetId="4" hidden="1">2</definedName>
    <definedName name="solver_est" localSheetId="9" hidden="1">1</definedName>
    <definedName name="solver_itr" localSheetId="4" hidden="1">100</definedName>
    <definedName name="solver_itr" localSheetId="9" hidden="1">100</definedName>
    <definedName name="solver_lhs1" localSheetId="4" hidden="1">'Model'!$A$6:$A$55</definedName>
    <definedName name="solver_lin" localSheetId="4" hidden="1">2</definedName>
    <definedName name="solver_lin" localSheetId="9" hidden="1">2</definedName>
    <definedName name="solver_neg" localSheetId="4" hidden="1">2</definedName>
    <definedName name="solver_neg" localSheetId="9" hidden="1">2</definedName>
    <definedName name="solver_num" localSheetId="4" hidden="1">0</definedName>
    <definedName name="solver_num" localSheetId="9" hidden="1">0</definedName>
    <definedName name="solver_nwt" localSheetId="4" hidden="1">1</definedName>
    <definedName name="solver_nwt" localSheetId="9" hidden="1">1</definedName>
    <definedName name="solver_opt" localSheetId="4" hidden="1">'Model'!$A$2</definedName>
    <definedName name="solver_opt" localSheetId="9" hidden="1">'X2値'!$A$2</definedName>
    <definedName name="solver_pre" localSheetId="4" hidden="1">0.000001</definedName>
    <definedName name="solver_pre" localSheetId="9" hidden="1">0.000001</definedName>
    <definedName name="solver_rel1" localSheetId="4" hidden="1">3</definedName>
    <definedName name="solver_rhs1" localSheetId="4" hidden="1">0.1</definedName>
    <definedName name="solver_scl" localSheetId="4" hidden="1">2</definedName>
    <definedName name="solver_scl" localSheetId="9" hidden="1">2</definedName>
    <definedName name="solver_sho" localSheetId="4" hidden="1">2</definedName>
    <definedName name="solver_sho" localSheetId="9" hidden="1">2</definedName>
    <definedName name="solver_tim" localSheetId="4" hidden="1">100</definedName>
    <definedName name="solver_tim" localSheetId="9" hidden="1">100</definedName>
    <definedName name="solver_tol" localSheetId="4" hidden="1">0.05</definedName>
    <definedName name="solver_tol" localSheetId="9" hidden="1">0.05</definedName>
    <definedName name="solver_typ" localSheetId="4" hidden="1">2</definedName>
    <definedName name="solver_typ" localSheetId="9" hidden="1">2</definedName>
    <definedName name="solver_val" localSheetId="4" hidden="1">0</definedName>
    <definedName name="solver_val" localSheetId="9" hidden="1">0</definedName>
    <definedName name="あ" localSheetId="10" hidden="1">'[3]捕獲'!$B$3:$B$127</definedName>
    <definedName name="あ" localSheetId="3" hidden="1">'[3]捕獲'!$B$3:$B$127</definedName>
    <definedName name="あ" hidden="1">'[1]捕獲'!$B$3:$B$127</definedName>
  </definedNames>
  <calcPr fullCalcOnLoad="1"/>
</workbook>
</file>

<file path=xl/comments11.xml><?xml version="1.0" encoding="utf-8"?>
<comments xmlns="http://schemas.openxmlformats.org/spreadsheetml/2006/main">
  <authors>
    <author>Kaji</author>
  </authors>
  <commentList>
    <comment ref="B49" authorId="0">
      <text>
        <r>
          <rPr>
            <b/>
            <sz val="9"/>
            <rFont val="ＭＳ Ｐゴシック"/>
            <family val="3"/>
          </rPr>
          <t>Kaji:</t>
        </r>
        <r>
          <rPr>
            <sz val="9"/>
            <rFont val="ＭＳ Ｐゴシック"/>
            <family val="3"/>
          </rPr>
          <t xml:space="preserve">
1回目243から2回目177頭に減少</t>
        </r>
      </text>
    </comment>
    <comment ref="B36" authorId="0">
      <text>
        <r>
          <rPr>
            <b/>
            <sz val="9"/>
            <rFont val="ＭＳ Ｐゴシック"/>
            <family val="3"/>
          </rPr>
          <t>Kaji:</t>
        </r>
        <r>
          <rPr>
            <sz val="9"/>
            <rFont val="ＭＳ Ｐゴシック"/>
            <family val="3"/>
          </rPr>
          <t xml:space="preserve">
群れカウントで修正
</t>
        </r>
      </text>
    </comment>
    <comment ref="B25" authorId="0">
      <text>
        <r>
          <rPr>
            <b/>
            <sz val="9"/>
            <rFont val="ＭＳ Ｐゴシック"/>
            <family val="3"/>
          </rPr>
          <t>Kaji:</t>
        </r>
        <r>
          <rPr>
            <sz val="9"/>
            <rFont val="ＭＳ Ｐゴシック"/>
            <family val="3"/>
          </rPr>
          <t xml:space="preserve">
1回目243から2回目177頭に減少</t>
        </r>
      </text>
    </comment>
  </commentList>
</comments>
</file>

<file path=xl/comments4.xml><?xml version="1.0" encoding="utf-8"?>
<comments xmlns="http://schemas.openxmlformats.org/spreadsheetml/2006/main">
  <authors>
    <author>Kaji</author>
  </authors>
  <commentList>
    <comment ref="B15" authorId="0">
      <text>
        <r>
          <rPr>
            <b/>
            <sz val="9"/>
            <rFont val="ＭＳ Ｐゴシック"/>
            <family val="3"/>
          </rPr>
          <t>Kaji:</t>
        </r>
        <r>
          <rPr>
            <sz val="9"/>
            <rFont val="ＭＳ Ｐゴシック"/>
            <family val="3"/>
          </rPr>
          <t xml:space="preserve">
1回目243から2回目177頭に減少</t>
        </r>
      </text>
    </comment>
  </commentList>
</comments>
</file>

<file path=xl/sharedStrings.xml><?xml version="1.0" encoding="utf-8"?>
<sst xmlns="http://schemas.openxmlformats.org/spreadsheetml/2006/main" count="186" uniqueCount="138">
  <si>
    <t>←</t>
  </si>
  <si>
    <t>計</t>
  </si>
  <si>
    <t>Catch</t>
  </si>
  <si>
    <t>natural mortality</t>
  </si>
  <si>
    <t>life cycle</t>
  </si>
  <si>
    <t>生活史</t>
  </si>
  <si>
    <t>出産</t>
  </si>
  <si>
    <t>交尾</t>
  </si>
  <si>
    <t>移動</t>
  </si>
  <si>
    <t>狩猟</t>
  </si>
  <si>
    <t>目視調査</t>
  </si>
  <si>
    <t>管理検討会</t>
  </si>
  <si>
    <t>越冬密度</t>
  </si>
  <si>
    <t>観察数(対数）</t>
  </si>
  <si>
    <t>観察数</t>
  </si>
  <si>
    <t>年</t>
  </si>
  <si>
    <t>r</t>
  </si>
  <si>
    <t>2/11には243頭だったが、3/21には177頭に減少していた。その間に死亡が起こった？</t>
  </si>
  <si>
    <t>航空機76、群れカウント45</t>
  </si>
  <si>
    <t>航空機53、群れカウント54</t>
  </si>
  <si>
    <t>１９９８年（２月）・・・５９２頭</t>
  </si>
  <si>
    <t>１９９７年（４月）・・・４１９頭</t>
  </si>
  <si>
    <t>１９９６年（３月）・・・３９９頭</t>
  </si>
  <si>
    <t>１９９４年（４月）・・・２５２頭</t>
  </si>
  <si>
    <t>１９９３年（２月）・・・２８６頭</t>
  </si>
  <si>
    <t>y = 0.1896x - 372.51</t>
  </si>
  <si>
    <t>１９８７年（３月）・・・　７６頭</t>
  </si>
  <si>
    <t>λ</t>
  </si>
  <si>
    <t>１９８６年（４月）・・・　５３頭</t>
  </si>
  <si>
    <t>P&gt;0.25</t>
  </si>
  <si>
    <t>NS</t>
  </si>
  <si>
    <r>
      <t>d.f.</t>
    </r>
    <r>
      <rPr>
        <sz val="11"/>
        <rFont val="ＭＳ Ｐゴシック"/>
        <family val="3"/>
      </rPr>
      <t>=</t>
    </r>
    <r>
      <rPr>
        <sz val="11"/>
        <color indexed="8"/>
        <rFont val="ＭＳ Ｐゴシック"/>
        <family val="3"/>
      </rPr>
      <t>1,8</t>
    </r>
  </si>
  <si>
    <r>
      <t>傾斜の比較：</t>
    </r>
    <r>
      <rPr>
        <i/>
        <sz val="11"/>
        <rFont val="ＭＳ Ｐゴシック"/>
        <family val="3"/>
      </rPr>
      <t>Ｆ</t>
    </r>
  </si>
  <si>
    <t>地域、Ｂ</t>
  </si>
  <si>
    <t>傾斜間の差</t>
  </si>
  <si>
    <t>こみＷ</t>
  </si>
  <si>
    <t>Shiretoko</t>
  </si>
  <si>
    <t>Nakajima</t>
  </si>
  <si>
    <t>M.S.</t>
  </si>
  <si>
    <t>S.S.</t>
  </si>
  <si>
    <t>d.f.</t>
  </si>
  <si>
    <t>回帰係数</t>
  </si>
  <si>
    <t>∑ｙ２</t>
  </si>
  <si>
    <t>∑ｘｙ</t>
  </si>
  <si>
    <t>∑ｘ2</t>
  </si>
  <si>
    <t>Line</t>
  </si>
  <si>
    <t>回帰からの偏差</t>
  </si>
  <si>
    <t>＃傾きのt検定</t>
  </si>
  <si>
    <t>C:</t>
  </si>
  <si>
    <t>∑Y</t>
  </si>
  <si>
    <t>∑Ｙ2</t>
  </si>
  <si>
    <t>∑ＸＹ</t>
  </si>
  <si>
    <t>∑Ｘ2</t>
  </si>
  <si>
    <t>MEAN</t>
  </si>
  <si>
    <t>∑X</t>
  </si>
  <si>
    <t>n=12</t>
  </si>
  <si>
    <t>Total</t>
  </si>
  <si>
    <t>Ｃ：</t>
  </si>
  <si>
    <t>Shiretroko</t>
  </si>
  <si>
    <t>SUM</t>
  </si>
  <si>
    <r>
      <t>Y</t>
    </r>
    <r>
      <rPr>
        <vertAlign val="subscript"/>
        <sz val="11"/>
        <rFont val="ＭＳ Ｐゴシック"/>
        <family val="3"/>
      </rPr>
      <t>2</t>
    </r>
  </si>
  <si>
    <r>
      <t>X</t>
    </r>
    <r>
      <rPr>
        <vertAlign val="subscript"/>
        <sz val="11"/>
        <rFont val="ＭＳ Ｐゴシック"/>
        <family val="3"/>
      </rPr>
      <t>2</t>
    </r>
  </si>
  <si>
    <r>
      <t>Y</t>
    </r>
    <r>
      <rPr>
        <vertAlign val="subscript"/>
        <sz val="11"/>
        <rFont val="ＭＳ Ｐゴシック"/>
        <family val="3"/>
      </rPr>
      <t>1</t>
    </r>
  </si>
  <si>
    <r>
      <t>X</t>
    </r>
    <r>
      <rPr>
        <vertAlign val="subscript"/>
        <sz val="11"/>
        <rFont val="ＭＳ Ｐゴシック"/>
        <family val="3"/>
      </rPr>
      <t>1</t>
    </r>
  </si>
  <si>
    <r>
      <t>r</t>
    </r>
    <r>
      <rPr>
        <vertAlign val="subscript"/>
        <sz val="11"/>
        <rFont val="ＭＳ Ｐゴシック"/>
        <family val="3"/>
      </rPr>
      <t>m</t>
    </r>
  </si>
  <si>
    <t>y = 0.1887x - 370.59</t>
  </si>
  <si>
    <t>Year*Obs</t>
  </si>
  <si>
    <t>Obs^2</t>
  </si>
  <si>
    <t>Year^2</t>
  </si>
  <si>
    <t>Nakanoshima IS</t>
  </si>
  <si>
    <t>各個体数レベル（万頭単位）の確率密度</t>
  </si>
  <si>
    <t>95%範囲の推定</t>
  </si>
  <si>
    <t>平均値計算用</t>
  </si>
  <si>
    <t>分散計算用</t>
  </si>
  <si>
    <t>累積分布</t>
  </si>
  <si>
    <t>個体数（万頭台）</t>
  </si>
  <si>
    <t>個体数（万頭）</t>
  </si>
  <si>
    <t>範囲の中心</t>
  </si>
  <si>
    <t>1993年事後分布</t>
  </si>
  <si>
    <t>1994年事後分布</t>
  </si>
  <si>
    <t>1995年事後分布</t>
  </si>
  <si>
    <t>1996年事後分布</t>
  </si>
  <si>
    <t>1997年事後分布</t>
  </si>
  <si>
    <t>1998年事後分布</t>
  </si>
  <si>
    <t>1999年事後分布</t>
  </si>
  <si>
    <t>2000年事後分布</t>
  </si>
  <si>
    <t>2001年事後分布</t>
  </si>
  <si>
    <t>2002年事後分布</t>
  </si>
  <si>
    <t>2003年事後分布</t>
  </si>
  <si>
    <t>2004年事後分布</t>
  </si>
  <si>
    <t>2005年事後分布</t>
  </si>
  <si>
    <t>2006年事後分布</t>
  </si>
  <si>
    <t>2007年事後分布</t>
  </si>
  <si>
    <t>2008年事後分布</t>
  </si>
  <si>
    <t>合計</t>
  </si>
  <si>
    <t>平均</t>
  </si>
  <si>
    <t>median</t>
  </si>
  <si>
    <t>mode</t>
  </si>
  <si>
    <t>0.25分位点</t>
  </si>
  <si>
    <t>0.75分位点</t>
  </si>
  <si>
    <t>variance</t>
  </si>
  <si>
    <t>SD</t>
  </si>
  <si>
    <t>平均-SD</t>
  </si>
  <si>
    <t>平均+SD</t>
  </si>
  <si>
    <t>Unit</t>
  </si>
  <si>
    <t>P(Population index)</t>
  </si>
  <si>
    <t>A(i)</t>
  </si>
  <si>
    <t>logP</t>
  </si>
  <si>
    <t>average</t>
  </si>
  <si>
    <t>var</t>
  </si>
  <si>
    <t>付表１－１．農耕地データ</t>
  </si>
  <si>
    <t>農耕地</t>
  </si>
  <si>
    <t>mean</t>
  </si>
  <si>
    <t>var/mean</t>
  </si>
  <si>
    <t>ND</t>
  </si>
  <si>
    <t>catch</t>
  </si>
  <si>
    <t>male(hunt)</t>
  </si>
  <si>
    <t>female(hunt)</t>
  </si>
  <si>
    <t>計</t>
  </si>
  <si>
    <t>male(cull)</t>
  </si>
  <si>
    <t>female(cull)</t>
  </si>
  <si>
    <t>male</t>
  </si>
  <si>
    <t>female</t>
  </si>
  <si>
    <t>total</t>
  </si>
  <si>
    <t>damage incurred</t>
  </si>
  <si>
    <t>←</t>
  </si>
  <si>
    <t>r</t>
  </si>
  <si>
    <t>捕獲数</t>
  </si>
  <si>
    <t>狩猟オス</t>
  </si>
  <si>
    <t>狩猟メス</t>
  </si>
  <si>
    <t>計</t>
  </si>
  <si>
    <t>駆除オス</t>
  </si>
  <si>
    <t>駆除メス</t>
  </si>
  <si>
    <t>計オス</t>
  </si>
  <si>
    <t>計メス</t>
  </si>
  <si>
    <t>計計</t>
  </si>
  <si>
    <t>被害額</t>
  </si>
  <si>
    <t>←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</si>
</sst>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00000"/>
    <numFmt numFmtId="178" formatCode="#,##0_);[Red]\(#,##0\)"/>
    <numFmt numFmtId="179" formatCode="#,##0_ "/>
    <numFmt numFmtId="180" formatCode="m&quot;月&quot;"/>
    <numFmt numFmtId="181" formatCode="#,##0.0;\-#,##0.0"/>
    <numFmt numFmtId="182" formatCode="0.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m/d/yy\ h:mm"/>
    <numFmt numFmtId="190" formatCode="####0"/>
    <numFmt numFmtId="191" formatCode="0.0%"/>
    <numFmt numFmtId="192" formatCode="#,##0_ ;[Red]\-#,##0\ "/>
  </numFmts>
  <fonts count="5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10"/>
      <name val="ＭＳ Ｐゴシック"/>
      <family val="3"/>
    </font>
    <font>
      <sz val="12"/>
      <name val="Times"/>
      <family val="1"/>
    </font>
    <font>
      <sz val="12"/>
      <name val="ＭＳ Ｐ明朝"/>
      <family val="1"/>
    </font>
    <font>
      <b/>
      <sz val="36"/>
      <color indexed="8"/>
      <name val="ＭＳ Ｐゴシック"/>
      <family val="3"/>
    </font>
    <font>
      <sz val="6"/>
      <name val="ＭＳ Ｐ明朝"/>
      <family val="1"/>
    </font>
    <font>
      <b/>
      <sz val="18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Terminal"/>
      <family val="0"/>
    </font>
    <font>
      <i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vertAlign val="subscript"/>
      <sz val="12"/>
      <color indexed="8"/>
      <name val="ＭＳ Ｐゴシック"/>
      <family val="3"/>
    </font>
    <font>
      <b/>
      <vertAlign val="superscript"/>
      <sz val="12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2.3"/>
      <color indexed="8"/>
      <name val="ＭＳ Ｐゴシック"/>
      <family val="3"/>
    </font>
    <font>
      <sz val="15.5"/>
      <name val="ＭＳ Ｐゴシック"/>
      <family val="3"/>
    </font>
    <font>
      <sz val="18.5"/>
      <name val="ＭＳ Ｐゴシック"/>
      <family val="3"/>
    </font>
    <font>
      <u val="single"/>
      <sz val="15.5"/>
      <color indexed="12"/>
      <name val="ＭＳ Ｐゴシック"/>
      <family val="3"/>
    </font>
    <font>
      <u val="single"/>
      <sz val="15.5"/>
      <color indexed="3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5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0">
      <alignment/>
      <protection/>
    </xf>
    <xf numFmtId="38" fontId="4" fillId="16" borderId="0" applyNumberFormat="0" applyBorder="0" applyAlignment="0" applyProtection="0"/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4" fillId="16" borderId="3" applyNumberFormat="0" applyBorder="0" applyAlignment="0" applyProtection="0"/>
    <xf numFmtId="0" fontId="7" fillId="0" borderId="4">
      <alignment/>
      <protection/>
    </xf>
    <xf numFmtId="177" fontId="1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7" fillId="0" borderId="0">
      <alignment/>
      <protection/>
    </xf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3" borderId="0" applyNumberFormat="0" applyBorder="0" applyAlignment="0" applyProtection="0"/>
    <xf numFmtId="0" fontId="33" fillId="24" borderId="8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24" borderId="13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8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22" fillId="0" borderId="0" applyBorder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9" fillId="0" borderId="0">
      <alignment/>
      <protection/>
    </xf>
    <xf numFmtId="0" fontId="41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75">
      <alignment/>
      <protection/>
    </xf>
    <xf numFmtId="0" fontId="1" fillId="0" borderId="0" xfId="80">
      <alignment vertical="center"/>
      <protection/>
    </xf>
    <xf numFmtId="0" fontId="1" fillId="0" borderId="0" xfId="80" applyAlignment="1">
      <alignment vertical="center"/>
      <protection/>
    </xf>
    <xf numFmtId="3" fontId="11" fillId="0" borderId="0" xfId="80" applyNumberFormat="1" applyFont="1" applyAlignment="1">
      <alignment vertical="center"/>
      <protection/>
    </xf>
    <xf numFmtId="3" fontId="1" fillId="0" borderId="0" xfId="80" applyNumberFormat="1" applyAlignment="1">
      <alignment vertical="center"/>
      <protection/>
    </xf>
    <xf numFmtId="0" fontId="11" fillId="0" borderId="0" xfId="80" applyFont="1" applyAlignment="1">
      <alignment vertical="center"/>
      <protection/>
    </xf>
    <xf numFmtId="0" fontId="12" fillId="0" borderId="0" xfId="80" applyFont="1" applyAlignment="1">
      <alignment vertical="center"/>
      <protection/>
    </xf>
    <xf numFmtId="0" fontId="14" fillId="0" borderId="0" xfId="78" applyFont="1">
      <alignment/>
      <protection/>
    </xf>
    <xf numFmtId="180" fontId="15" fillId="0" borderId="0" xfId="78" applyNumberFormat="1" applyFont="1">
      <alignment/>
      <protection/>
    </xf>
    <xf numFmtId="0" fontId="15" fillId="0" borderId="0" xfId="78" applyFont="1">
      <alignment/>
      <protection/>
    </xf>
    <xf numFmtId="0" fontId="17" fillId="0" borderId="0" xfId="78" applyFont="1">
      <alignment/>
      <protection/>
    </xf>
    <xf numFmtId="182" fontId="13" fillId="0" borderId="0" xfId="75" applyNumberFormat="1" applyFont="1">
      <alignment/>
      <protection/>
    </xf>
    <xf numFmtId="0" fontId="13" fillId="0" borderId="0" xfId="75" applyFont="1">
      <alignment/>
      <protection/>
    </xf>
    <xf numFmtId="182" fontId="1" fillId="0" borderId="0" xfId="75" applyNumberFormat="1">
      <alignment/>
      <protection/>
    </xf>
    <xf numFmtId="0" fontId="1" fillId="0" borderId="0" xfId="75" applyBorder="1">
      <alignment/>
      <protection/>
    </xf>
    <xf numFmtId="0" fontId="19" fillId="0" borderId="0" xfId="75" applyFont="1">
      <alignment/>
      <protection/>
    </xf>
    <xf numFmtId="1" fontId="1" fillId="0" borderId="0" xfId="75" applyNumberFormat="1">
      <alignment/>
      <protection/>
    </xf>
    <xf numFmtId="1" fontId="13" fillId="0" borderId="0" xfId="75" applyNumberFormat="1" applyFont="1">
      <alignment/>
      <protection/>
    </xf>
    <xf numFmtId="0" fontId="23" fillId="0" borderId="0" xfId="75" applyFont="1">
      <alignment/>
      <protection/>
    </xf>
    <xf numFmtId="0" fontId="1" fillId="0" borderId="14" xfId="75" applyBorder="1">
      <alignment/>
      <protection/>
    </xf>
    <xf numFmtId="0" fontId="1" fillId="0" borderId="0" xfId="75" applyFill="1" applyBorder="1">
      <alignment/>
      <protection/>
    </xf>
    <xf numFmtId="1" fontId="25" fillId="0" borderId="0" xfId="77" applyNumberFormat="1" applyFont="1" applyAlignment="1">
      <alignment horizontal="center"/>
      <protection/>
    </xf>
    <xf numFmtId="0" fontId="1" fillId="25" borderId="0" xfId="75" applyFill="1">
      <alignment/>
      <protection/>
    </xf>
    <xf numFmtId="0" fontId="1" fillId="0" borderId="15" xfId="75" applyBorder="1">
      <alignment/>
      <protection/>
    </xf>
    <xf numFmtId="1" fontId="25" fillId="0" borderId="15" xfId="77" applyNumberFormat="1" applyFont="1" applyBorder="1" applyAlignment="1">
      <alignment horizontal="center"/>
      <protection/>
    </xf>
    <xf numFmtId="0" fontId="25" fillId="0" borderId="15" xfId="77" applyFont="1" applyBorder="1" applyAlignment="1" applyProtection="1">
      <alignment horizontal="center"/>
      <protection/>
    </xf>
    <xf numFmtId="0" fontId="25" fillId="0" borderId="15" xfId="77" applyFont="1" applyBorder="1" applyProtection="1">
      <alignment/>
      <protection/>
    </xf>
    <xf numFmtId="0" fontId="13" fillId="0" borderId="16" xfId="75" applyFont="1" applyBorder="1">
      <alignment/>
      <protection/>
    </xf>
    <xf numFmtId="0" fontId="13" fillId="0" borderId="15" xfId="75" applyFont="1" applyBorder="1">
      <alignment/>
      <protection/>
    </xf>
    <xf numFmtId="0" fontId="1" fillId="0" borderId="15" xfId="75" applyFont="1" applyBorder="1">
      <alignment/>
      <protection/>
    </xf>
    <xf numFmtId="0" fontId="25" fillId="0" borderId="0" xfId="77" applyFont="1" applyAlignment="1" applyProtection="1">
      <alignment horizontal="center"/>
      <protection/>
    </xf>
    <xf numFmtId="0" fontId="25" fillId="0" borderId="0" xfId="77" applyFont="1" applyProtection="1">
      <alignment/>
      <protection/>
    </xf>
    <xf numFmtId="0" fontId="13" fillId="0" borderId="14" xfId="75" applyFont="1" applyBorder="1">
      <alignment/>
      <protection/>
    </xf>
    <xf numFmtId="0" fontId="1" fillId="0" borderId="0" xfId="75" applyFont="1">
      <alignment/>
      <protection/>
    </xf>
    <xf numFmtId="0" fontId="25" fillId="0" borderId="0" xfId="77" applyFont="1" applyAlignment="1">
      <alignment horizontal="center"/>
      <protection/>
    </xf>
    <xf numFmtId="0" fontId="25" fillId="0" borderId="0" xfId="77" applyFont="1">
      <alignment/>
      <protection/>
    </xf>
    <xf numFmtId="1" fontId="25" fillId="0" borderId="0" xfId="77" applyNumberFormat="1" applyFont="1" applyAlignment="1" applyProtection="1">
      <alignment horizontal="right"/>
      <protection/>
    </xf>
    <xf numFmtId="0" fontId="1" fillId="0" borderId="0" xfId="79">
      <alignment vertical="center"/>
      <protection/>
    </xf>
    <xf numFmtId="0" fontId="1" fillId="0" borderId="0" xfId="79" applyAlignment="1">
      <alignment horizontal="right" vertical="center"/>
      <protection/>
    </xf>
    <xf numFmtId="0" fontId="1" fillId="0" borderId="0" xfId="79" applyAlignment="1">
      <alignment horizontal="center" vertical="center"/>
      <protection/>
    </xf>
    <xf numFmtId="0" fontId="1" fillId="0" borderId="0" xfId="79" applyFill="1">
      <alignment vertical="center"/>
      <protection/>
    </xf>
    <xf numFmtId="0" fontId="50" fillId="0" borderId="15" xfId="75" applyFont="1" applyBorder="1">
      <alignment/>
      <protection/>
    </xf>
    <xf numFmtId="0" fontId="50" fillId="0" borderId="0" xfId="75" applyFont="1">
      <alignment/>
      <protection/>
    </xf>
    <xf numFmtId="0" fontId="50" fillId="26" borderId="0" xfId="75" applyFont="1" applyFill="1">
      <alignment/>
      <protection/>
    </xf>
    <xf numFmtId="9" fontId="50" fillId="26" borderId="0" xfId="55" applyFont="1" applyFill="1" applyAlignment="1">
      <alignment/>
    </xf>
    <xf numFmtId="9" fontId="50" fillId="0" borderId="0" xfId="55" applyFont="1" applyFill="1" applyAlignment="1">
      <alignment/>
    </xf>
    <xf numFmtId="9" fontId="50" fillId="0" borderId="0" xfId="55" applyFont="1" applyAlignment="1">
      <alignment/>
    </xf>
    <xf numFmtId="0" fontId="50" fillId="0" borderId="0" xfId="75" applyFont="1" applyFill="1">
      <alignment/>
      <protection/>
    </xf>
    <xf numFmtId="0" fontId="13" fillId="26" borderId="0" xfId="75" applyFont="1" applyFill="1">
      <alignment/>
      <protection/>
    </xf>
    <xf numFmtId="182" fontId="50" fillId="0" borderId="0" xfId="75" applyNumberFormat="1" applyFont="1">
      <alignment/>
      <protection/>
    </xf>
    <xf numFmtId="0" fontId="51" fillId="0" borderId="0" xfId="75" applyFont="1">
      <alignment/>
      <protection/>
    </xf>
    <xf numFmtId="0" fontId="50" fillId="0" borderId="0" xfId="75" applyNumberFormat="1" applyFont="1">
      <alignment/>
      <protection/>
    </xf>
    <xf numFmtId="191" fontId="50" fillId="0" borderId="0" xfId="55" applyNumberFormat="1" applyFont="1" applyAlignment="1">
      <alignment/>
    </xf>
    <xf numFmtId="9" fontId="50" fillId="0" borderId="0" xfId="75" applyNumberFormat="1" applyFont="1">
      <alignment/>
      <protection/>
    </xf>
    <xf numFmtId="182" fontId="50" fillId="0" borderId="15" xfId="75" applyNumberFormat="1" applyFont="1" applyBorder="1">
      <alignment/>
      <protection/>
    </xf>
    <xf numFmtId="0" fontId="1" fillId="0" borderId="0" xfId="80" applyFont="1" applyAlignment="1">
      <alignment vertical="center"/>
      <protection/>
    </xf>
    <xf numFmtId="0" fontId="15" fillId="0" borderId="0" xfId="7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0" xfId="79" applyFont="1" applyAlignment="1">
      <alignment horizontal="left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ategory" xfId="34"/>
    <cellStyle name="Grey" xfId="35"/>
    <cellStyle name="HEADER" xfId="36"/>
    <cellStyle name="Header1" xfId="37"/>
    <cellStyle name="Header2" xfId="38"/>
    <cellStyle name="Input [yellow]" xfId="39"/>
    <cellStyle name="Model" xfId="40"/>
    <cellStyle name="Normal - Style1" xfId="41"/>
    <cellStyle name="Normal_#18-Internet" xfId="42"/>
    <cellStyle name="Percent [2]" xfId="43"/>
    <cellStyle name="subhead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_CENSUS data_1" xfId="77"/>
    <cellStyle name="標準_Sheet1 (2)" xfId="78"/>
    <cellStyle name="標準_Springer-7" xfId="79"/>
    <cellStyle name="標準_エゾシカ捕獲被害" xfId="80"/>
    <cellStyle name="Followed Hyperlink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13"/>
          <c:w val="0.84875"/>
          <c:h val="0.874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'図1'!$G$1</c:f>
              <c:strCache>
                <c:ptCount val="1"/>
                <c:pt idx="0">
                  <c:v>駆除メス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'図1'!$A$4:$A$143</c:f>
              <c:numCache>
                <c:ptCount val="140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</c:numCache>
            </c:numRef>
          </c:cat>
          <c:val>
            <c:numRef>
              <c:f>'図1'!$G$4:$G$143</c:f>
              <c:numCache>
                <c:ptCount val="140"/>
                <c:pt idx="110">
                  <c:v>80</c:v>
                </c:pt>
                <c:pt idx="111">
                  <c:v>124</c:v>
                </c:pt>
                <c:pt idx="112">
                  <c:v>134</c:v>
                </c:pt>
                <c:pt idx="113">
                  <c:v>308</c:v>
                </c:pt>
                <c:pt idx="114">
                  <c:v>380</c:v>
                </c:pt>
                <c:pt idx="115">
                  <c:v>451</c:v>
                </c:pt>
                <c:pt idx="116">
                  <c:v>769</c:v>
                </c:pt>
                <c:pt idx="117">
                  <c:v>892</c:v>
                </c:pt>
                <c:pt idx="118">
                  <c:v>1008</c:v>
                </c:pt>
                <c:pt idx="119">
                  <c:v>1897</c:v>
                </c:pt>
                <c:pt idx="120">
                  <c:v>2999</c:v>
                </c:pt>
                <c:pt idx="121">
                  <c:v>3521</c:v>
                </c:pt>
                <c:pt idx="122">
                  <c:v>3998</c:v>
                </c:pt>
                <c:pt idx="123">
                  <c:v>4996</c:v>
                </c:pt>
                <c:pt idx="124">
                  <c:v>5359</c:v>
                </c:pt>
                <c:pt idx="125">
                  <c:v>7309</c:v>
                </c:pt>
                <c:pt idx="126">
                  <c:v>12172</c:v>
                </c:pt>
                <c:pt idx="127">
                  <c:v>15998</c:v>
                </c:pt>
                <c:pt idx="128">
                  <c:v>21613</c:v>
                </c:pt>
                <c:pt idx="129">
                  <c:v>19851</c:v>
                </c:pt>
                <c:pt idx="130">
                  <c:v>16253</c:v>
                </c:pt>
                <c:pt idx="131">
                  <c:v>15034</c:v>
                </c:pt>
                <c:pt idx="132">
                  <c:v>13907</c:v>
                </c:pt>
                <c:pt idx="133">
                  <c:v>13887</c:v>
                </c:pt>
                <c:pt idx="134">
                  <c:v>15639</c:v>
                </c:pt>
                <c:pt idx="135">
                  <c:v>18044</c:v>
                </c:pt>
                <c:pt idx="136">
                  <c:v>19303</c:v>
                </c:pt>
                <c:pt idx="137">
                  <c:v>20117</c:v>
                </c:pt>
                <c:pt idx="138">
                  <c:v>21233</c:v>
                </c:pt>
                <c:pt idx="139">
                  <c:v>22318</c:v>
                </c:pt>
              </c:numCache>
            </c:numRef>
          </c:val>
        </c:ser>
        <c:ser>
          <c:idx val="2"/>
          <c:order val="1"/>
          <c:tx>
            <c:strRef>
              <c:f>'図1'!$D$1</c:f>
              <c:strCache>
                <c:ptCount val="1"/>
                <c:pt idx="0">
                  <c:v>狩猟メス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'図1'!$A$4:$A$143</c:f>
              <c:numCache>
                <c:ptCount val="140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</c:numCache>
            </c:numRef>
          </c:cat>
          <c:val>
            <c:numRef>
              <c:f>'図1'!$D$4:$D$143</c:f>
              <c:numCache>
                <c:ptCount val="140"/>
                <c:pt idx="124">
                  <c:v>2272</c:v>
                </c:pt>
                <c:pt idx="125">
                  <c:v>3195</c:v>
                </c:pt>
                <c:pt idx="126">
                  <c:v>3312</c:v>
                </c:pt>
                <c:pt idx="127">
                  <c:v>4695</c:v>
                </c:pt>
                <c:pt idx="128">
                  <c:v>18744</c:v>
                </c:pt>
                <c:pt idx="129">
                  <c:v>16958</c:v>
                </c:pt>
                <c:pt idx="130">
                  <c:v>21115</c:v>
                </c:pt>
                <c:pt idx="131">
                  <c:v>16499</c:v>
                </c:pt>
                <c:pt idx="132">
                  <c:v>16680</c:v>
                </c:pt>
                <c:pt idx="133">
                  <c:v>17438</c:v>
                </c:pt>
                <c:pt idx="134">
                  <c:v>23277</c:v>
                </c:pt>
                <c:pt idx="135">
                  <c:v>27294</c:v>
                </c:pt>
                <c:pt idx="136">
                  <c:v>23321</c:v>
                </c:pt>
                <c:pt idx="137">
                  <c:v>23197</c:v>
                </c:pt>
                <c:pt idx="138">
                  <c:v>26976</c:v>
                </c:pt>
                <c:pt idx="139">
                  <c:v>33589</c:v>
                </c:pt>
              </c:numCache>
            </c:numRef>
          </c:val>
        </c:ser>
        <c:ser>
          <c:idx val="4"/>
          <c:order val="2"/>
          <c:tx>
            <c:strRef>
              <c:f>'図1'!$F$1</c:f>
              <c:strCache>
                <c:ptCount val="1"/>
                <c:pt idx="0">
                  <c:v>駆除オス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'図1'!$A$4:$A$143</c:f>
              <c:numCache>
                <c:ptCount val="140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</c:numCache>
            </c:numRef>
          </c:cat>
          <c:val>
            <c:numRef>
              <c:f>'図1'!$F$4:$F$143</c:f>
              <c:numCache>
                <c:ptCount val="140"/>
                <c:pt idx="87">
                  <c:v>142</c:v>
                </c:pt>
                <c:pt idx="88">
                  <c:v>189</c:v>
                </c:pt>
                <c:pt idx="89">
                  <c:v>229</c:v>
                </c:pt>
                <c:pt idx="90">
                  <c:v>211</c:v>
                </c:pt>
                <c:pt idx="91">
                  <c:v>333</c:v>
                </c:pt>
                <c:pt idx="92">
                  <c:v>301</c:v>
                </c:pt>
                <c:pt idx="93">
                  <c:v>722</c:v>
                </c:pt>
                <c:pt idx="94">
                  <c:v>656</c:v>
                </c:pt>
                <c:pt idx="95">
                  <c:v>737</c:v>
                </c:pt>
                <c:pt idx="96">
                  <c:v>658</c:v>
                </c:pt>
                <c:pt idx="97">
                  <c:v>407</c:v>
                </c:pt>
                <c:pt idx="98">
                  <c:v>392</c:v>
                </c:pt>
                <c:pt idx="99">
                  <c:v>215</c:v>
                </c:pt>
                <c:pt idx="100">
                  <c:v>130</c:v>
                </c:pt>
                <c:pt idx="101">
                  <c:v>41</c:v>
                </c:pt>
                <c:pt idx="102">
                  <c:v>113</c:v>
                </c:pt>
                <c:pt idx="103">
                  <c:v>99</c:v>
                </c:pt>
                <c:pt idx="104">
                  <c:v>115</c:v>
                </c:pt>
                <c:pt idx="105">
                  <c:v>173</c:v>
                </c:pt>
                <c:pt idx="106">
                  <c:v>239</c:v>
                </c:pt>
                <c:pt idx="107">
                  <c:v>231</c:v>
                </c:pt>
                <c:pt idx="108">
                  <c:v>306</c:v>
                </c:pt>
                <c:pt idx="109">
                  <c:v>372</c:v>
                </c:pt>
                <c:pt idx="110">
                  <c:v>550</c:v>
                </c:pt>
                <c:pt idx="111">
                  <c:v>644</c:v>
                </c:pt>
                <c:pt idx="112">
                  <c:v>698</c:v>
                </c:pt>
                <c:pt idx="113">
                  <c:v>847</c:v>
                </c:pt>
                <c:pt idx="114">
                  <c:v>1072</c:v>
                </c:pt>
                <c:pt idx="115">
                  <c:v>1399</c:v>
                </c:pt>
                <c:pt idx="116">
                  <c:v>1741</c:v>
                </c:pt>
                <c:pt idx="117">
                  <c:v>2084</c:v>
                </c:pt>
                <c:pt idx="118">
                  <c:v>2018</c:v>
                </c:pt>
                <c:pt idx="119">
                  <c:v>2204</c:v>
                </c:pt>
                <c:pt idx="120">
                  <c:v>3528</c:v>
                </c:pt>
                <c:pt idx="121">
                  <c:v>4002</c:v>
                </c:pt>
                <c:pt idx="122">
                  <c:v>4350</c:v>
                </c:pt>
                <c:pt idx="123">
                  <c:v>5445</c:v>
                </c:pt>
                <c:pt idx="124">
                  <c:v>5568</c:v>
                </c:pt>
                <c:pt idx="125">
                  <c:v>7518</c:v>
                </c:pt>
                <c:pt idx="126">
                  <c:v>11540</c:v>
                </c:pt>
                <c:pt idx="127">
                  <c:v>13543</c:v>
                </c:pt>
                <c:pt idx="128">
                  <c:v>12160</c:v>
                </c:pt>
                <c:pt idx="129">
                  <c:v>10840</c:v>
                </c:pt>
                <c:pt idx="130">
                  <c:v>9556</c:v>
                </c:pt>
                <c:pt idx="131">
                  <c:v>9359</c:v>
                </c:pt>
                <c:pt idx="132">
                  <c:v>8375</c:v>
                </c:pt>
                <c:pt idx="133">
                  <c:v>8782</c:v>
                </c:pt>
                <c:pt idx="134">
                  <c:v>8931</c:v>
                </c:pt>
                <c:pt idx="135">
                  <c:v>10494</c:v>
                </c:pt>
                <c:pt idx="136">
                  <c:v>10142</c:v>
                </c:pt>
                <c:pt idx="137">
                  <c:v>10726</c:v>
                </c:pt>
                <c:pt idx="138">
                  <c:v>12158</c:v>
                </c:pt>
                <c:pt idx="139">
                  <c:v>12839</c:v>
                </c:pt>
              </c:numCache>
            </c:numRef>
          </c:val>
        </c:ser>
        <c:ser>
          <c:idx val="5"/>
          <c:order val="4"/>
          <c:tx>
            <c:strRef>
              <c:f>'図1'!$C$1</c:f>
              <c:strCache>
                <c:ptCount val="1"/>
                <c:pt idx="0">
                  <c:v>狩猟オス</c:v>
                </c:pt>
              </c:strCache>
            </c:strRef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'図1'!$A$4:$A$143</c:f>
              <c:numCache>
                <c:ptCount val="140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</c:numCache>
            </c:numRef>
          </c:cat>
          <c:val>
            <c:numRef>
              <c:f>'図1'!$C$4:$C$143</c:f>
              <c:numCache>
                <c:ptCount val="140"/>
                <c:pt idx="87">
                  <c:v>278</c:v>
                </c:pt>
                <c:pt idx="88">
                  <c:v>372</c:v>
                </c:pt>
                <c:pt idx="89">
                  <c:v>434</c:v>
                </c:pt>
                <c:pt idx="90">
                  <c:v>552</c:v>
                </c:pt>
                <c:pt idx="91">
                  <c:v>1170</c:v>
                </c:pt>
                <c:pt idx="92">
                  <c:v>1528</c:v>
                </c:pt>
                <c:pt idx="93">
                  <c:v>1526</c:v>
                </c:pt>
                <c:pt idx="94">
                  <c:v>2503</c:v>
                </c:pt>
                <c:pt idx="95">
                  <c:v>2494</c:v>
                </c:pt>
                <c:pt idx="96">
                  <c:v>1688</c:v>
                </c:pt>
                <c:pt idx="97">
                  <c:v>2225</c:v>
                </c:pt>
                <c:pt idx="98">
                  <c:v>1876</c:v>
                </c:pt>
                <c:pt idx="99">
                  <c:v>2693</c:v>
                </c:pt>
                <c:pt idx="100">
                  <c:v>2175</c:v>
                </c:pt>
                <c:pt idx="101">
                  <c:v>1772</c:v>
                </c:pt>
                <c:pt idx="102">
                  <c:v>3563</c:v>
                </c:pt>
                <c:pt idx="103">
                  <c:v>1207</c:v>
                </c:pt>
                <c:pt idx="104">
                  <c:v>1279</c:v>
                </c:pt>
                <c:pt idx="105">
                  <c:v>1415</c:v>
                </c:pt>
                <c:pt idx="106">
                  <c:v>2577</c:v>
                </c:pt>
                <c:pt idx="107">
                  <c:v>2340</c:v>
                </c:pt>
                <c:pt idx="108">
                  <c:v>2959</c:v>
                </c:pt>
                <c:pt idx="109">
                  <c:v>2495</c:v>
                </c:pt>
                <c:pt idx="110">
                  <c:v>2839</c:v>
                </c:pt>
                <c:pt idx="111">
                  <c:v>2989</c:v>
                </c:pt>
                <c:pt idx="112">
                  <c:v>3816</c:v>
                </c:pt>
                <c:pt idx="113">
                  <c:v>4855</c:v>
                </c:pt>
                <c:pt idx="114">
                  <c:v>4515</c:v>
                </c:pt>
                <c:pt idx="115">
                  <c:v>4961</c:v>
                </c:pt>
                <c:pt idx="116">
                  <c:v>6149</c:v>
                </c:pt>
                <c:pt idx="117">
                  <c:v>4989</c:v>
                </c:pt>
                <c:pt idx="118">
                  <c:v>9579</c:v>
                </c:pt>
                <c:pt idx="119">
                  <c:v>9676</c:v>
                </c:pt>
                <c:pt idx="120">
                  <c:v>9607</c:v>
                </c:pt>
                <c:pt idx="121">
                  <c:v>10596</c:v>
                </c:pt>
                <c:pt idx="122">
                  <c:v>12758</c:v>
                </c:pt>
                <c:pt idx="123">
                  <c:v>16402</c:v>
                </c:pt>
                <c:pt idx="124">
                  <c:v>15723</c:v>
                </c:pt>
                <c:pt idx="125">
                  <c:v>22371</c:v>
                </c:pt>
                <c:pt idx="126">
                  <c:v>19610</c:v>
                </c:pt>
                <c:pt idx="127">
                  <c:v>20650</c:v>
                </c:pt>
                <c:pt idx="128">
                  <c:v>32085</c:v>
                </c:pt>
                <c:pt idx="129">
                  <c:v>23359</c:v>
                </c:pt>
                <c:pt idx="130">
                  <c:v>24797</c:v>
                </c:pt>
                <c:pt idx="131">
                  <c:v>19753</c:v>
                </c:pt>
                <c:pt idx="132">
                  <c:v>20921</c:v>
                </c:pt>
                <c:pt idx="133">
                  <c:v>20388</c:v>
                </c:pt>
                <c:pt idx="134">
                  <c:v>21861</c:v>
                </c:pt>
                <c:pt idx="135">
                  <c:v>22525</c:v>
                </c:pt>
                <c:pt idx="136">
                  <c:v>18780</c:v>
                </c:pt>
                <c:pt idx="137">
                  <c:v>18916</c:v>
                </c:pt>
                <c:pt idx="138">
                  <c:v>22605</c:v>
                </c:pt>
                <c:pt idx="139">
                  <c:v>23269</c:v>
                </c:pt>
              </c:numCache>
            </c:numRef>
          </c:val>
        </c:ser>
        <c:ser>
          <c:idx val="1"/>
          <c:order val="5"/>
          <c:tx>
            <c:strRef>
              <c:f>'図1'!$B$1</c:f>
              <c:strCache>
                <c:ptCount val="1"/>
                <c:pt idx="0">
                  <c:v>捕獲数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'図1'!$A$4:$A$143</c:f>
              <c:numCache>
                <c:ptCount val="140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</c:numCache>
            </c:numRef>
          </c:cat>
          <c:val>
            <c:numRef>
              <c:f>'図1'!$B$4:$B$80</c:f>
              <c:numCache>
                <c:ptCount val="77"/>
                <c:pt idx="4">
                  <c:v>110002</c:v>
                </c:pt>
                <c:pt idx="5">
                  <c:v>116996</c:v>
                </c:pt>
                <c:pt idx="6">
                  <c:v>129166</c:v>
                </c:pt>
                <c:pt idx="7">
                  <c:v>87864</c:v>
                </c:pt>
                <c:pt idx="8">
                  <c:v>60938</c:v>
                </c:pt>
                <c:pt idx="9">
                  <c:v>69496</c:v>
                </c:pt>
                <c:pt idx="10">
                  <c:v>31711</c:v>
                </c:pt>
                <c:pt idx="11">
                  <c:v>27841</c:v>
                </c:pt>
                <c:pt idx="12">
                  <c:v>25012</c:v>
                </c:pt>
                <c:pt idx="13">
                  <c:v>15429</c:v>
                </c:pt>
                <c:pt idx="21">
                  <c:v>0</c:v>
                </c:pt>
                <c:pt idx="32">
                  <c:v>0</c:v>
                </c:pt>
                <c:pt idx="36">
                  <c:v>383</c:v>
                </c:pt>
                <c:pt idx="37">
                  <c:v>255</c:v>
                </c:pt>
                <c:pt idx="38">
                  <c:v>179</c:v>
                </c:pt>
                <c:pt idx="39">
                  <c:v>489</c:v>
                </c:pt>
                <c:pt idx="40">
                  <c:v>258</c:v>
                </c:pt>
                <c:pt idx="41">
                  <c:v>183</c:v>
                </c:pt>
                <c:pt idx="42">
                  <c:v>62</c:v>
                </c:pt>
                <c:pt idx="43">
                  <c:v>54</c:v>
                </c:pt>
                <c:pt idx="44">
                  <c:v>16</c:v>
                </c:pt>
                <c:pt idx="45">
                  <c:v>34</c:v>
                </c:pt>
                <c:pt idx="46">
                  <c:v>107</c:v>
                </c:pt>
                <c:pt idx="47">
                  <c:v>57</c:v>
                </c:pt>
                <c:pt idx="48">
                  <c:v>48</c:v>
                </c:pt>
                <c:pt idx="49">
                  <c:v>42</c:v>
                </c:pt>
                <c:pt idx="50">
                  <c:v>16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</c:ser>
        <c:overlap val="100"/>
        <c:gapWidth val="0"/>
        <c:axId val="29764913"/>
        <c:axId val="66557626"/>
      </c:barChart>
      <c:lineChart>
        <c:grouping val="standard"/>
        <c:varyColors val="0"/>
        <c:ser>
          <c:idx val="6"/>
          <c:order val="3"/>
          <c:tx>
            <c:strRef>
              <c:f>'図1'!$L$1</c:f>
              <c:strCache>
                <c:ptCount val="1"/>
                <c:pt idx="0">
                  <c:v>被害額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'図1'!$A$4:$A$143</c:f>
              <c:numCache>
                <c:ptCount val="140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</c:numCache>
            </c:numRef>
          </c:cat>
          <c:val>
            <c:numRef>
              <c:f>'図1'!$L$4:$L$143</c:f>
              <c:numCache>
                <c:ptCount val="140"/>
                <c:pt idx="87">
                  <c:v>62</c:v>
                </c:pt>
                <c:pt idx="88">
                  <c:v>48</c:v>
                </c:pt>
                <c:pt idx="89">
                  <c:v>39</c:v>
                </c:pt>
                <c:pt idx="90">
                  <c:v>42</c:v>
                </c:pt>
                <c:pt idx="91">
                  <c:v>39</c:v>
                </c:pt>
                <c:pt idx="92">
                  <c:v>48</c:v>
                </c:pt>
                <c:pt idx="93">
                  <c:v>41</c:v>
                </c:pt>
                <c:pt idx="94">
                  <c:v>26</c:v>
                </c:pt>
                <c:pt idx="95">
                  <c:v>31</c:v>
                </c:pt>
                <c:pt idx="96">
                  <c:v>34</c:v>
                </c:pt>
                <c:pt idx="97">
                  <c:v>33</c:v>
                </c:pt>
                <c:pt idx="98">
                  <c:v>22</c:v>
                </c:pt>
                <c:pt idx="99">
                  <c:v>23</c:v>
                </c:pt>
                <c:pt idx="100">
                  <c:v>29</c:v>
                </c:pt>
                <c:pt idx="101">
                  <c:v>24</c:v>
                </c:pt>
                <c:pt idx="102">
                  <c:v>22</c:v>
                </c:pt>
                <c:pt idx="103">
                  <c:v>30</c:v>
                </c:pt>
                <c:pt idx="104">
                  <c:v>42</c:v>
                </c:pt>
                <c:pt idx="105">
                  <c:v>56</c:v>
                </c:pt>
                <c:pt idx="106">
                  <c:v>103</c:v>
                </c:pt>
                <c:pt idx="107">
                  <c:v>229</c:v>
                </c:pt>
                <c:pt idx="108">
                  <c:v>163</c:v>
                </c:pt>
                <c:pt idx="109">
                  <c:v>168</c:v>
                </c:pt>
                <c:pt idx="110">
                  <c:v>179</c:v>
                </c:pt>
                <c:pt idx="111">
                  <c:v>327</c:v>
                </c:pt>
                <c:pt idx="112">
                  <c:v>307</c:v>
                </c:pt>
                <c:pt idx="113">
                  <c:v>397</c:v>
                </c:pt>
                <c:pt idx="114">
                  <c:v>485</c:v>
                </c:pt>
                <c:pt idx="115">
                  <c:v>487</c:v>
                </c:pt>
                <c:pt idx="116">
                  <c:v>557</c:v>
                </c:pt>
                <c:pt idx="117">
                  <c:v>753</c:v>
                </c:pt>
                <c:pt idx="118">
                  <c:v>1408</c:v>
                </c:pt>
                <c:pt idx="119">
                  <c:v>1459</c:v>
                </c:pt>
                <c:pt idx="120">
                  <c:v>2028</c:v>
                </c:pt>
                <c:pt idx="121">
                  <c:v>2323</c:v>
                </c:pt>
                <c:pt idx="122">
                  <c:v>2505</c:v>
                </c:pt>
                <c:pt idx="123">
                  <c:v>3439</c:v>
                </c:pt>
                <c:pt idx="124">
                  <c:v>3384</c:v>
                </c:pt>
                <c:pt idx="125">
                  <c:v>4056</c:v>
                </c:pt>
                <c:pt idx="126">
                  <c:v>5005</c:v>
                </c:pt>
                <c:pt idx="127">
                  <c:v>4903</c:v>
                </c:pt>
                <c:pt idx="128">
                  <c:v>4476</c:v>
                </c:pt>
                <c:pt idx="129">
                  <c:v>3839</c:v>
                </c:pt>
                <c:pt idx="130">
                  <c:v>3583</c:v>
                </c:pt>
                <c:pt idx="131">
                  <c:v>3113</c:v>
                </c:pt>
                <c:pt idx="132">
                  <c:v>2940</c:v>
                </c:pt>
                <c:pt idx="133">
                  <c:v>2969</c:v>
                </c:pt>
                <c:pt idx="134">
                  <c:v>2790</c:v>
                </c:pt>
                <c:pt idx="135">
                  <c:v>2829</c:v>
                </c:pt>
                <c:pt idx="136">
                  <c:v>3082</c:v>
                </c:pt>
                <c:pt idx="137">
                  <c:v>3244</c:v>
                </c:pt>
                <c:pt idx="138">
                  <c:v>4045</c:v>
                </c:pt>
              </c:numCache>
            </c:numRef>
          </c:val>
          <c:smooth val="0"/>
        </c:ser>
        <c:axId val="62147723"/>
        <c:axId val="22458596"/>
      </c:lineChart>
      <c:catAx>
        <c:axId val="2976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年(1874-2003)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57626"/>
        <c:crosses val="autoZero"/>
        <c:auto val="1"/>
        <c:lblOffset val="100"/>
        <c:tickLblSkip val="20"/>
        <c:tickMarkSkip val="10"/>
        <c:noMultiLvlLbl val="0"/>
      </c:catAx>
      <c:valAx>
        <c:axId val="665576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捕獲頭数（万頭）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64913"/>
        <c:crossesAt val="1"/>
        <c:crossBetween val="between"/>
        <c:dispUnits/>
      </c:valAx>
      <c:catAx>
        <c:axId val="62147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  <c:max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被害額（億円）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47723"/>
        <c:crosses val="max"/>
        <c:crossBetween val="between"/>
        <c:dispUnits>
          <c:builtInUnit val="hundre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25"/>
          <c:y val="0"/>
          <c:w val="0.2385"/>
          <c:h val="0.4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1575"/>
          <c:w val="0.936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Shiretoko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17"/>
            <c:dispEq val="0"/>
            <c:dispRSqr val="0"/>
          </c:trendline>
          <c:xVal>
            <c:numRef>
              <c:f>'F2'!$A$8:$A$14</c:f>
              <c:numCache>
                <c:ptCount val="7"/>
                <c:pt idx="0">
                  <c:v>1986</c:v>
                </c:pt>
                <c:pt idx="1">
                  <c:v>1987</c:v>
                </c:pt>
                <c:pt idx="2">
                  <c:v>1993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</c:numCache>
            </c:numRef>
          </c:xVal>
          <c:yVal>
            <c:numRef>
              <c:f>'F2'!$C$8:$C$14</c:f>
              <c:numCache>
                <c:ptCount val="7"/>
                <c:pt idx="0">
                  <c:v>3.9889840465642745</c:v>
                </c:pt>
                <c:pt idx="1">
                  <c:v>4.330733340286331</c:v>
                </c:pt>
                <c:pt idx="2">
                  <c:v>5.655991810819852</c:v>
                </c:pt>
                <c:pt idx="3">
                  <c:v>5.529429087511423</c:v>
                </c:pt>
                <c:pt idx="4">
                  <c:v>5.988961416889864</c:v>
                </c:pt>
                <c:pt idx="5">
                  <c:v>6.037870919922137</c:v>
                </c:pt>
                <c:pt idx="6">
                  <c:v>6.3835066348840055</c:v>
                </c:pt>
              </c:numCache>
            </c:numRef>
          </c:yVal>
          <c:smooth val="0"/>
        </c:ser>
        <c:ser>
          <c:idx val="1"/>
          <c:order val="1"/>
          <c:tx>
            <c:v>Nakanoshima 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r</a:t>
                    </a:r>
                    <a:r>
                      <a:rPr lang="en-US" cap="none" sz="1200" b="1" i="0" u="none" baseline="-2500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m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=0.152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r</a:t>
                    </a:r>
                    <a:r>
                      <a:rPr lang="en-US" cap="none" sz="1200" b="1" i="0" u="none" baseline="3000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= 0.9996</a:t>
                    </a:r>
                  </a:p>
                </c:rich>
              </c:tx>
              <c:numFmt formatCode="General"/>
            </c:trendlineLbl>
          </c:trendline>
          <c:xVal>
            <c:numRef>
              <c:f>'F2'!$A$3:$A$7</c:f>
              <c:numCache>
                <c:ptCount val="5"/>
                <c:pt idx="0">
                  <c:v>1966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</c:numCache>
            </c:numRef>
          </c:xVal>
          <c:yVal>
            <c:numRef>
              <c:f>'F2'!$E$3:$E$7</c:f>
              <c:numCache>
                <c:ptCount val="5"/>
                <c:pt idx="0">
                  <c:v>2.995732273553991</c:v>
                </c:pt>
                <c:pt idx="1">
                  <c:v>5.099866427824199</c:v>
                </c:pt>
                <c:pt idx="2">
                  <c:v>5.293304824724492</c:v>
                </c:pt>
                <c:pt idx="3">
                  <c:v>5.4510384535657</c:v>
                </c:pt>
                <c:pt idx="4">
                  <c:v>5.560681631015528</c:v>
                </c:pt>
              </c:numCache>
            </c:numRef>
          </c:yVal>
          <c:smooth val="0"/>
        </c:ser>
        <c:axId val="800773"/>
        <c:axId val="7206958"/>
      </c:scatterChart>
      <c:valAx>
        <c:axId val="800773"/>
        <c:scaling>
          <c:orientation val="minMax"/>
          <c:max val="2000"/>
          <c:min val="196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 val="autoZero"/>
        <c:crossBetween val="midCat"/>
        <c:dispUnits/>
        <c:majorUnit val="5"/>
      </c:valAx>
      <c:valAx>
        <c:axId val="720695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Log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#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observed deer)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77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425"/>
          <c:w val="0.909"/>
          <c:h val="0.85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Model!$E$1:$O$1</c:f>
              <c:numCache/>
            </c:numRef>
          </c:xVal>
          <c:yVal>
            <c:numRef>
              <c:f>Model!$E$2:$O$2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Model!$E$1:$O$1</c:f>
              <c:numCache/>
            </c:numRef>
          </c:xVal>
          <c:yVal>
            <c:numRef>
              <c:f>Model!$E$3:$O$3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Model!$E$1:$O$1</c:f>
              <c:numCache/>
            </c:numRef>
          </c:xVal>
          <c:yVal>
            <c:numRef>
              <c:f>Model!$E$4:$O$4</c:f>
              <c:numCache/>
            </c:numRef>
          </c:yVal>
          <c:smooth val="0"/>
        </c:ser>
        <c:axId val="64862623"/>
        <c:axId val="46892696"/>
      </c:scatterChart>
      <c:valAx>
        <c:axId val="64862623"/>
        <c:scaling>
          <c:orientation val="minMax"/>
          <c:max val="200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92696"/>
        <c:crosses val="autoZero"/>
        <c:crossBetween val="midCat"/>
        <c:dispUnits/>
      </c:valAx>
      <c:valAx>
        <c:axId val="468926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個体数指数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26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Model!$E$1:$O$1</c:f>
              <c:numCache/>
            </c:numRef>
          </c:cat>
          <c:val>
            <c:numRef>
              <c:f>Model!$E$2:$O$2</c:f>
              <c:numCache/>
            </c:numRef>
          </c:val>
          <c:smooth val="0"/>
        </c:ser>
        <c:axId val="19381081"/>
        <c:axId val="40212002"/>
      </c:lineChart>
      <c:catAx>
        <c:axId val="1938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population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381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Bayesian estimate of eastern population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5125"/>
          <c:w val="0.8922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'posterior dist.'!$B$122</c:f>
              <c:strCache>
                <c:ptCount val="1"/>
                <c:pt idx="0">
                  <c:v>平均+SD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'posterior dist.'!$C$5:$R$5</c:f>
              <c:numCach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'posterior dist.'!$C$122:$R$122</c:f>
              <c:numCache>
                <c:ptCount val="16"/>
                <c:pt idx="0">
                  <c:v>240.1551992115894</c:v>
                </c:pt>
                <c:pt idx="1">
                  <c:v>255.4849579226627</c:v>
                </c:pt>
                <c:pt idx="2">
                  <c:v>290.4301343160554</c:v>
                </c:pt>
                <c:pt idx="3">
                  <c:v>309.0933431126809</c:v>
                </c:pt>
                <c:pt idx="4">
                  <c:v>322.60279202782266</c:v>
                </c:pt>
                <c:pt idx="5">
                  <c:v>320.2848010911993</c:v>
                </c:pt>
                <c:pt idx="6">
                  <c:v>275.22619334289277</c:v>
                </c:pt>
                <c:pt idx="7">
                  <c:v>259.90660823904335</c:v>
                </c:pt>
                <c:pt idx="8">
                  <c:v>255.1393732271835</c:v>
                </c:pt>
                <c:pt idx="9">
                  <c:v>267.180627997354</c:v>
                </c:pt>
                <c:pt idx="10">
                  <c:v>284.7880066330529</c:v>
                </c:pt>
                <c:pt idx="11">
                  <c:v>286.86928380248855</c:v>
                </c:pt>
                <c:pt idx="12">
                  <c:v>295.8671857456813</c:v>
                </c:pt>
                <c:pt idx="13">
                  <c:v>300.6779985125551</c:v>
                </c:pt>
                <c:pt idx="14">
                  <c:v>317.88960186144595</c:v>
                </c:pt>
                <c:pt idx="15">
                  <c:v>336.00694663537223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'posterior dist.'!$B$109</c:f>
              <c:strCache>
                <c:ptCount val="1"/>
                <c:pt idx="0">
                  <c:v>平均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'posterior dist.'!$C$5:$R$5</c:f>
              <c:numCach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'posterior dist.'!$C$109:$R$109</c:f>
              <c:numCache>
                <c:ptCount val="16"/>
                <c:pt idx="0">
                  <c:v>207.58058699999998</c:v>
                </c:pt>
                <c:pt idx="1">
                  <c:v>221.22461699999997</c:v>
                </c:pt>
                <c:pt idx="2">
                  <c:v>250.07764999999998</c:v>
                </c:pt>
                <c:pt idx="3">
                  <c:v>263.928598</c:v>
                </c:pt>
                <c:pt idx="4">
                  <c:v>275.0899765000001</c:v>
                </c:pt>
                <c:pt idx="5">
                  <c:v>273.42972600000013</c:v>
                </c:pt>
                <c:pt idx="6">
                  <c:v>238.96119150000004</c:v>
                </c:pt>
                <c:pt idx="7">
                  <c:v>229.46175150000008</c:v>
                </c:pt>
                <c:pt idx="8">
                  <c:v>223.970349</c:v>
                </c:pt>
                <c:pt idx="9">
                  <c:v>233.56215200000005</c:v>
                </c:pt>
                <c:pt idx="10">
                  <c:v>246.782834</c:v>
                </c:pt>
                <c:pt idx="11">
                  <c:v>251.13766500000008</c:v>
                </c:pt>
                <c:pt idx="12">
                  <c:v>256.2232430000001</c:v>
                </c:pt>
                <c:pt idx="13">
                  <c:v>257.11559800000015</c:v>
                </c:pt>
                <c:pt idx="14">
                  <c:v>268.02450949999974</c:v>
                </c:pt>
                <c:pt idx="15">
                  <c:v>277.17154350000004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'posterior dist.'!$B$121</c:f>
              <c:strCache>
                <c:ptCount val="1"/>
                <c:pt idx="0">
                  <c:v>平均-SD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'posterior dist.'!$C$5:$R$5</c:f>
              <c:numCach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'posterior dist.'!$C$121:$R$121</c:f>
              <c:numCache>
                <c:ptCount val="16"/>
                <c:pt idx="0">
                  <c:v>175.00597478841055</c:v>
                </c:pt>
                <c:pt idx="1">
                  <c:v>186.96427607733725</c:v>
                </c:pt>
                <c:pt idx="2">
                  <c:v>209.72516568394454</c:v>
                </c:pt>
                <c:pt idx="3">
                  <c:v>218.7638528873192</c:v>
                </c:pt>
                <c:pt idx="4">
                  <c:v>227.57716097217752</c:v>
                </c:pt>
                <c:pt idx="5">
                  <c:v>226.57465090880098</c:v>
                </c:pt>
                <c:pt idx="6">
                  <c:v>202.69618965710728</c:v>
                </c:pt>
                <c:pt idx="7">
                  <c:v>199.0168947609568</c:v>
                </c:pt>
                <c:pt idx="8">
                  <c:v>192.80132477281649</c:v>
                </c:pt>
                <c:pt idx="9">
                  <c:v>199.94367600264607</c:v>
                </c:pt>
                <c:pt idx="10">
                  <c:v>208.77766136694714</c:v>
                </c:pt>
                <c:pt idx="11">
                  <c:v>215.40604619751159</c:v>
                </c:pt>
                <c:pt idx="12">
                  <c:v>216.57930025431887</c:v>
                </c:pt>
                <c:pt idx="13">
                  <c:v>213.55319748744517</c:v>
                </c:pt>
                <c:pt idx="14">
                  <c:v>218.15941713855352</c:v>
                </c:pt>
                <c:pt idx="15">
                  <c:v>218.33614036462785</c:v>
                </c:pt>
              </c:numCache>
            </c:numRef>
          </c:val>
          <c:smooth val="0"/>
        </c:ser>
        <c:marker val="1"/>
        <c:axId val="26363699"/>
        <c:axId val="35946700"/>
      </c:line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46700"/>
        <c:crosses val="autoZero"/>
        <c:auto val="0"/>
        <c:lblOffset val="100"/>
        <c:tickLblSkip val="3"/>
        <c:noMultiLvlLbl val="0"/>
      </c:catAx>
      <c:valAx>
        <c:axId val="3594670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Population size (thousands)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363699"/>
        <c:crossesAt val="1"/>
        <c:crossBetween val="between"/>
        <c:dispUnits/>
        <c:majorUnit val="5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1475"/>
          <c:w val="0.594"/>
          <c:h val="0.953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'd5-3'!$B$1:$M$1</c:f>
              <c:numCache>
                <c:ptCount val="12"/>
                <c:pt idx="0">
                  <c:v>36617</c:v>
                </c:pt>
                <c:pt idx="1">
                  <c:v>36648</c:v>
                </c:pt>
                <c:pt idx="2">
                  <c:v>36679</c:v>
                </c:pt>
                <c:pt idx="3">
                  <c:v>36710</c:v>
                </c:pt>
                <c:pt idx="4">
                  <c:v>36741</c:v>
                </c:pt>
                <c:pt idx="5">
                  <c:v>36772</c:v>
                </c:pt>
                <c:pt idx="6">
                  <c:v>36803</c:v>
                </c:pt>
                <c:pt idx="7">
                  <c:v>36834</c:v>
                </c:pt>
                <c:pt idx="8">
                  <c:v>36865</c:v>
                </c:pt>
                <c:pt idx="9">
                  <c:v>36896</c:v>
                </c:pt>
                <c:pt idx="10">
                  <c:v>36927</c:v>
                </c:pt>
                <c:pt idx="11">
                  <c:v>36958</c:v>
                </c:pt>
              </c:numCache>
            </c:numRef>
          </c:cat>
          <c:val>
            <c:numRef>
              <c:f>'d5-3'!$B$2:$M$2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Vert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cat>
            <c:numRef>
              <c:f>'d5-3'!$B$1:$M$1</c:f>
              <c:numCache>
                <c:ptCount val="12"/>
                <c:pt idx="0">
                  <c:v>36617</c:v>
                </c:pt>
                <c:pt idx="1">
                  <c:v>36648</c:v>
                </c:pt>
                <c:pt idx="2">
                  <c:v>36679</c:v>
                </c:pt>
                <c:pt idx="3">
                  <c:v>36710</c:v>
                </c:pt>
                <c:pt idx="4">
                  <c:v>36741</c:v>
                </c:pt>
                <c:pt idx="5">
                  <c:v>36772</c:v>
                </c:pt>
                <c:pt idx="6">
                  <c:v>36803</c:v>
                </c:pt>
                <c:pt idx="7">
                  <c:v>36834</c:v>
                </c:pt>
                <c:pt idx="8">
                  <c:v>36865</c:v>
                </c:pt>
                <c:pt idx="9">
                  <c:v>36896</c:v>
                </c:pt>
                <c:pt idx="10">
                  <c:v>36927</c:v>
                </c:pt>
                <c:pt idx="11">
                  <c:v>36958</c:v>
                </c:pt>
              </c:numCache>
            </c:numRef>
          </c:cat>
          <c:val>
            <c:numRef>
              <c:f>'d5-3'!$B$3:$I$3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3.5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solidFill>
                  <a:srgbClr val="FFFFFF"/>
                </a:solidFill>
              </a:ln>
            </c:spPr>
          </c:dPt>
          <c:cat>
            <c:numRef>
              <c:f>'d5-3'!$B$1:$M$1</c:f>
              <c:numCache>
                <c:ptCount val="12"/>
                <c:pt idx="0">
                  <c:v>36617</c:v>
                </c:pt>
                <c:pt idx="1">
                  <c:v>36648</c:v>
                </c:pt>
                <c:pt idx="2">
                  <c:v>36679</c:v>
                </c:pt>
                <c:pt idx="3">
                  <c:v>36710</c:v>
                </c:pt>
                <c:pt idx="4">
                  <c:v>36741</c:v>
                </c:pt>
                <c:pt idx="5">
                  <c:v>36772</c:v>
                </c:pt>
                <c:pt idx="6">
                  <c:v>36803</c:v>
                </c:pt>
                <c:pt idx="7">
                  <c:v>36834</c:v>
                </c:pt>
                <c:pt idx="8">
                  <c:v>36865</c:v>
                </c:pt>
                <c:pt idx="9">
                  <c:v>36896</c:v>
                </c:pt>
                <c:pt idx="10">
                  <c:v>36927</c:v>
                </c:pt>
                <c:pt idx="11">
                  <c:v>36958</c:v>
                </c:pt>
              </c:numCache>
            </c:numRef>
          </c:cat>
          <c:val>
            <c:numRef>
              <c:f>'d5-3'!$B$4:$F$4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olidDmnd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numRef>
              <c:f>'d5-3'!$B$1:$M$1</c:f>
              <c:numCache>
                <c:ptCount val="12"/>
                <c:pt idx="0">
                  <c:v>36617</c:v>
                </c:pt>
                <c:pt idx="1">
                  <c:v>36648</c:v>
                </c:pt>
                <c:pt idx="2">
                  <c:v>36679</c:v>
                </c:pt>
                <c:pt idx="3">
                  <c:v>36710</c:v>
                </c:pt>
                <c:pt idx="4">
                  <c:v>36741</c:v>
                </c:pt>
                <c:pt idx="5">
                  <c:v>36772</c:v>
                </c:pt>
                <c:pt idx="6">
                  <c:v>36803</c:v>
                </c:pt>
                <c:pt idx="7">
                  <c:v>36834</c:v>
                </c:pt>
                <c:pt idx="8">
                  <c:v>36865</c:v>
                </c:pt>
                <c:pt idx="9">
                  <c:v>36896</c:v>
                </c:pt>
                <c:pt idx="10">
                  <c:v>36927</c:v>
                </c:pt>
                <c:pt idx="11">
                  <c:v>36958</c:v>
                </c:pt>
              </c:numCache>
            </c:numRef>
          </c:cat>
          <c:val>
            <c:numRef>
              <c:f>'d5-3'!$B$5:$F$5</c:f>
              <c:numCache>
                <c:ptCount val="5"/>
                <c:pt idx="0">
                  <c:v>7</c:v>
                </c:pt>
                <c:pt idx="1">
                  <c:v>0.5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36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0775"/>
          <c:w val="0.9512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CapeShiretoko!$B$8</c:f>
              <c:strCache>
                <c:ptCount val="1"/>
                <c:pt idx="0">
                  <c:v>観察数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CapeShiretoko!$A$12:$A$24</c:f>
              <c:numCache/>
            </c:numRef>
          </c:xVal>
          <c:yVal>
            <c:numRef>
              <c:f>CapeShiretoko!$B$12:$B$24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CapeShiretoko!$A$12:$A$25</c:f>
              <c:numCache/>
            </c:numRef>
          </c:xVal>
          <c:yVal>
            <c:numRef>
              <c:f>CapeShiretoko!$F$12:$F$25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CapeShiretoko!$A$12:$A$25</c:f>
              <c:numCache/>
            </c:numRef>
          </c:xVal>
          <c:yVal>
            <c:numRef>
              <c:f>CapeShiretoko!$G$12:$G$25</c:f>
              <c:numCache/>
            </c:numRef>
          </c:yVal>
          <c:smooth val="0"/>
        </c:ser>
        <c:axId val="55084845"/>
        <c:axId val="26001558"/>
      </c:scatterChart>
      <c:valAx>
        <c:axId val="55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558"/>
        <c:crosses val="autoZero"/>
        <c:crossBetween val="midCat"/>
        <c:dispUnits/>
        <c:majorUnit val="2"/>
      </c:valAx>
      <c:valAx>
        <c:axId val="26001558"/>
        <c:scaling>
          <c:logBase val="10"/>
          <c:orientation val="minMax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航空調査発見数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084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CapeShiretoko!$A$12:$A$25</c:f>
              <c:numCache/>
            </c:numRef>
          </c:xVal>
          <c:yVal>
            <c:numRef>
              <c:f>CapeShiretoko!$B$12:$B$24</c:f>
              <c:numCache/>
            </c:numRef>
          </c:yVal>
          <c:smooth val="0"/>
        </c:ser>
        <c:axId val="32687431"/>
        <c:axId val="25751424"/>
      </c:scatterChart>
      <c:valAx>
        <c:axId val="3268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51424"/>
        <c:crosses val="autoZero"/>
        <c:crossBetween val="midCat"/>
        <c:dispUnits/>
      </c:valAx>
      <c:valAx>
        <c:axId val="257514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687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08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245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123825</xdr:rowOff>
    </xdr:from>
    <xdr:to>
      <xdr:col>11</xdr:col>
      <xdr:colOff>523875</xdr:colOff>
      <xdr:row>21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3648075" y="809625"/>
          <a:ext cx="4448175" cy="2819400"/>
          <a:chOff x="862" y="15"/>
          <a:chExt cx="466" cy="296"/>
        </a:xfrm>
        <a:solidFill>
          <a:srgbClr val="FFFFFF"/>
        </a:solidFill>
      </xdr:grpSpPr>
      <xdr:graphicFrame>
        <xdr:nvGraphicFramePr>
          <xdr:cNvPr id="2" name="Chart 7"/>
          <xdr:cNvGraphicFramePr/>
        </xdr:nvGraphicFramePr>
        <xdr:xfrm>
          <a:off x="862" y="15"/>
          <a:ext cx="466" cy="2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"/>
          <xdr:cNvSpPr txBox="1">
            <a:spLocks noChangeArrowheads="1"/>
          </xdr:cNvSpPr>
        </xdr:nvSpPr>
        <xdr:spPr>
          <a:xfrm>
            <a:off x="1244" y="26"/>
            <a:ext cx="3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592</a:t>
            </a:r>
          </a:p>
        </xdr:txBody>
      </xdr:sp>
    </xdr:grpSp>
    <xdr:clientData/>
  </xdr:twoCellAnchor>
  <xdr:twoCellAnchor>
    <xdr:from>
      <xdr:col>5</xdr:col>
      <xdr:colOff>390525</xdr:colOff>
      <xdr:row>24</xdr:row>
      <xdr:rowOff>85725</xdr:rowOff>
    </xdr:from>
    <xdr:to>
      <xdr:col>12</xdr:col>
      <xdr:colOff>9525</xdr:colOff>
      <xdr:row>27</xdr:row>
      <xdr:rowOff>123825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848100" y="4200525"/>
          <a:ext cx="44196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1. Rapid increase and crash of the colonizing sika deer population on the Cape Shiretoko during 1985-99, based on photographic census.</a:t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6</xdr:col>
      <xdr:colOff>561975</xdr:colOff>
      <xdr:row>18</xdr:row>
      <xdr:rowOff>114300</xdr:rowOff>
    </xdr:to>
    <xdr:graphicFrame>
      <xdr:nvGraphicFramePr>
        <xdr:cNvPr id="5" name="Chart 8"/>
        <xdr:cNvGraphicFramePr/>
      </xdr:nvGraphicFramePr>
      <xdr:xfrm>
        <a:off x="762000" y="1200150"/>
        <a:ext cx="39433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</cdr:y>
    </cdr:from>
    <cdr:to>
      <cdr:x>0.852</cdr:x>
      <cdr:y>0.14775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72390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Nakanoshima Island in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ake Toya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1966-1983
</a:t>
          </a:r>
        </a:p>
      </cdr:txBody>
    </cdr:sp>
  </cdr:relSizeAnchor>
  <cdr:relSizeAnchor xmlns:cdr="http://schemas.openxmlformats.org/drawingml/2006/chartDrawing">
    <cdr:from>
      <cdr:x>0.64625</cdr:x>
      <cdr:y>0.461</cdr:y>
    </cdr:from>
    <cdr:to>
      <cdr:x>0.9995</cdr:x>
      <cdr:y>0.85325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276975" y="3200400"/>
          <a:ext cx="3429000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Cape Shiretoko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1986-1998
r</a:t>
          </a:r>
          <a:r>
            <a:rPr lang="en-US" cap="none" sz="12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 0.1887
r</a:t>
          </a:r>
          <a:r>
            <a:rPr lang="en-US" cap="none" sz="1200" b="1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= 0.9801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953250"/>
    <xdr:graphicFrame>
      <xdr:nvGraphicFramePr>
        <xdr:cNvPr id="1" name="Shape 1025"/>
        <xdr:cNvGraphicFramePr/>
      </xdr:nvGraphicFramePr>
      <xdr:xfrm>
        <a:off x="0" y="0"/>
        <a:ext cx="971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20</xdr:row>
      <xdr:rowOff>28575</xdr:rowOff>
    </xdr:from>
    <xdr:to>
      <xdr:col>14</xdr:col>
      <xdr:colOff>200025</xdr:colOff>
      <xdr:row>24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429375" y="3638550"/>
          <a:ext cx="3762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2. Growth rate (log scale) of sika deer colonized on the Cape of Shiretoko Peninsula and introduced into Nakanoshima Island, Hokkaido, Japan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285750</xdr:colOff>
      <xdr:row>4</xdr:row>
      <xdr:rowOff>95250</xdr:rowOff>
    </xdr:from>
    <xdr:to>
      <xdr:col>44</xdr:col>
      <xdr:colOff>57150</xdr:colOff>
      <xdr:row>25</xdr:row>
      <xdr:rowOff>47625</xdr:rowOff>
    </xdr:to>
    <xdr:graphicFrame>
      <xdr:nvGraphicFramePr>
        <xdr:cNvPr id="1" name="グラフ 3"/>
        <xdr:cNvGraphicFramePr/>
      </xdr:nvGraphicFramePr>
      <xdr:xfrm>
        <a:off x="22326600" y="72390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7</xdr:row>
      <xdr:rowOff>66675</xdr:rowOff>
    </xdr:from>
    <xdr:to>
      <xdr:col>12</xdr:col>
      <xdr:colOff>323850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514475" y="1095375"/>
        <a:ext cx="44767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953250"/>
    <xdr:graphicFrame>
      <xdr:nvGraphicFramePr>
        <xdr:cNvPr id="1" name="Shape 1025"/>
        <xdr:cNvGraphicFramePr/>
      </xdr:nvGraphicFramePr>
      <xdr:xfrm>
        <a:off x="0" y="0"/>
        <a:ext cx="957262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0.43175</cdr:x>
      <cdr:y>0.12975</cdr:y>
    </cdr:from>
    <cdr:to>
      <cdr:x>0.512</cdr:x>
      <cdr:y>0.20575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71925" y="733425"/>
          <a:ext cx="742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越冬</a:t>
          </a:r>
        </a:p>
      </cdr:txBody>
    </cdr:sp>
  </cdr:relSizeAnchor>
  <cdr:relSizeAnchor xmlns:cdr="http://schemas.openxmlformats.org/drawingml/2006/chartDrawing">
    <cdr:from>
      <cdr:x>0.37975</cdr:x>
      <cdr:y>0.89375</cdr:y>
    </cdr:from>
    <cdr:to>
      <cdr:x>0.531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495675" y="5114925"/>
          <a:ext cx="13906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有害駆除</a:t>
          </a:r>
        </a:p>
      </cdr:txBody>
    </cdr:sp>
  </cdr:relSizeAnchor>
  <cdr:relSizeAnchor xmlns:cdr="http://schemas.openxmlformats.org/drawingml/2006/chartDrawing">
    <cdr:from>
      <cdr:x>0.398</cdr:x>
      <cdr:y>0.067</cdr:y>
    </cdr:from>
    <cdr:to>
      <cdr:x>0.55725</cdr:x>
      <cdr:y>0.13475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3667125" y="381000"/>
          <a:ext cx="14668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冬季死亡</a:t>
          </a:r>
        </a:p>
      </cdr:txBody>
    </cdr:sp>
  </cdr:relSizeAnchor>
  <cdr:relSizeAnchor xmlns:cdr="http://schemas.openxmlformats.org/drawingml/2006/chartDrawing">
    <cdr:from>
      <cdr:x>0.477</cdr:x>
      <cdr:y>0.397</cdr:y>
    </cdr:from>
    <cdr:to>
      <cdr:x>0.55725</cdr:x>
      <cdr:y>0.473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4391025" y="2266950"/>
          <a:ext cx="742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</a:p>
      </cdr:txBody>
    </cdr:sp>
  </cdr:relSizeAnchor>
  <cdr:relSizeAnchor xmlns:cdr="http://schemas.openxmlformats.org/drawingml/2006/chartDrawing">
    <cdr:from>
      <cdr:x>0.5425</cdr:x>
      <cdr:y>0.3835</cdr:y>
    </cdr:from>
    <cdr:to>
      <cdr:x>0.655</cdr:x>
      <cdr:y>0.4065</cdr:y>
    </cdr:to>
    <cdr:sp>
      <cdr:nvSpPr>
        <cdr:cNvPr id="5" name="Line 5"/>
        <cdr:cNvSpPr>
          <a:spLocks/>
        </cdr:cNvSpPr>
      </cdr:nvSpPr>
      <cdr:spPr>
        <a:xfrm flipV="1">
          <a:off x="5000625" y="2190750"/>
          <a:ext cx="1038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0.259</cdr:x>
      <cdr:y>0.3835</cdr:y>
    </cdr:from>
    <cdr:to>
      <cdr:x>0.42225</cdr:x>
      <cdr:y>0.53225</cdr:y>
    </cdr:to>
    <cdr:sp>
      <cdr:nvSpPr>
        <cdr:cNvPr id="6" name="Line 6"/>
        <cdr:cNvSpPr>
          <a:spLocks/>
        </cdr:cNvSpPr>
      </cdr:nvSpPr>
      <cdr:spPr>
        <a:xfrm flipH="1">
          <a:off x="2381250" y="2190750"/>
          <a:ext cx="15049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0.51125</cdr:x>
      <cdr:y>0.25</cdr:y>
    </cdr:from>
    <cdr:to>
      <cdr:x>0.61025</cdr:x>
      <cdr:y>0.32825</cdr:y>
    </cdr:to>
    <cdr:sp>
      <cdr:nvSpPr>
        <cdr:cNvPr id="7" name="Line 7"/>
        <cdr:cNvSpPr>
          <a:spLocks/>
        </cdr:cNvSpPr>
      </cdr:nvSpPr>
      <cdr:spPr>
        <a:xfrm flipV="1">
          <a:off x="4705350" y="1428750"/>
          <a:ext cx="914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0.3205</cdr:y>
    </cdr:from>
    <cdr:to>
      <cdr:x>0.57</cdr:x>
      <cdr:y>0.3965</cdr:y>
    </cdr:to>
    <cdr:sp>
      <cdr:nvSpPr>
        <cdr:cNvPr id="8" name="テキスト 8"/>
        <cdr:cNvSpPr txBox="1">
          <a:spLocks noChangeArrowheads="1"/>
        </cdr:cNvSpPr>
      </cdr:nvSpPr>
      <cdr:spPr>
        <a:xfrm>
          <a:off x="3857625" y="1828800"/>
          <a:ext cx="13906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季節移動</a:t>
          </a:r>
        </a:p>
      </cdr:txBody>
    </cdr:sp>
  </cdr:relSizeAnchor>
  <cdr:relSizeAnchor xmlns:cdr="http://schemas.openxmlformats.org/drawingml/2006/chartDrawing">
    <cdr:from>
      <cdr:x>0.48575</cdr:x>
      <cdr:y>0.5485</cdr:y>
    </cdr:from>
    <cdr:to>
      <cdr:x>0.566</cdr:x>
      <cdr:y>0.6245</cdr:y>
    </cdr:to>
    <cdr:sp>
      <cdr:nvSpPr>
        <cdr:cNvPr id="9" name="テキスト 9"/>
        <cdr:cNvSpPr txBox="1">
          <a:spLocks noChangeArrowheads="1"/>
        </cdr:cNvSpPr>
      </cdr:nvSpPr>
      <cdr:spPr>
        <a:xfrm>
          <a:off x="4476750" y="3133725"/>
          <a:ext cx="742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育仔</a:t>
          </a:r>
        </a:p>
      </cdr:txBody>
    </cdr:sp>
  </cdr:relSizeAnchor>
  <cdr:relSizeAnchor xmlns:cdr="http://schemas.openxmlformats.org/drawingml/2006/chartDrawing">
    <cdr:from>
      <cdr:x>0.53525</cdr:x>
      <cdr:y>0.6105</cdr:y>
    </cdr:from>
    <cdr:to>
      <cdr:x>0.63425</cdr:x>
      <cdr:y>0.6955</cdr:y>
    </cdr:to>
    <cdr:sp>
      <cdr:nvSpPr>
        <cdr:cNvPr id="10" name="Line 10"/>
        <cdr:cNvSpPr>
          <a:spLocks/>
        </cdr:cNvSpPr>
      </cdr:nvSpPr>
      <cdr:spPr>
        <a:xfrm>
          <a:off x="4933950" y="3486150"/>
          <a:ext cx="914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0.33975</cdr:x>
      <cdr:y>0.56475</cdr:y>
    </cdr:from>
    <cdr:to>
      <cdr:x>0.42</cdr:x>
      <cdr:y>0.64075</cdr:y>
    </cdr:to>
    <cdr:sp>
      <cdr:nvSpPr>
        <cdr:cNvPr id="11" name="テキスト 11"/>
        <cdr:cNvSpPr txBox="1">
          <a:spLocks noChangeArrowheads="1"/>
        </cdr:cNvSpPr>
      </cdr:nvSpPr>
      <cdr:spPr>
        <a:xfrm>
          <a:off x="3124200" y="3228975"/>
          <a:ext cx="742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交尾</a:t>
          </a:r>
        </a:p>
      </cdr:txBody>
    </cdr:sp>
  </cdr:relSizeAnchor>
  <cdr:relSizeAnchor xmlns:cdr="http://schemas.openxmlformats.org/drawingml/2006/chartDrawing">
    <cdr:from>
      <cdr:x>0.37325</cdr:x>
      <cdr:y>0.61925</cdr:y>
    </cdr:from>
    <cdr:to>
      <cdr:x>0.3785</cdr:x>
      <cdr:y>0.787</cdr:y>
    </cdr:to>
    <cdr:sp>
      <cdr:nvSpPr>
        <cdr:cNvPr id="12" name="Line 12"/>
        <cdr:cNvSpPr>
          <a:spLocks/>
        </cdr:cNvSpPr>
      </cdr:nvSpPr>
      <cdr:spPr>
        <a:xfrm>
          <a:off x="3438525" y="3543300"/>
          <a:ext cx="47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0.61925</cdr:y>
    </cdr:from>
    <cdr:to>
      <cdr:x>0.1695</cdr:x>
      <cdr:y>0.69525</cdr:y>
    </cdr:to>
    <cdr:sp>
      <cdr:nvSpPr>
        <cdr:cNvPr id="13" name="テキスト 13"/>
        <cdr:cNvSpPr txBox="1">
          <a:spLocks noChangeArrowheads="1"/>
        </cdr:cNvSpPr>
      </cdr:nvSpPr>
      <cdr:spPr>
        <a:xfrm>
          <a:off x="819150" y="3543300"/>
          <a:ext cx="742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狩猟</a:t>
          </a:r>
        </a:p>
      </cdr:txBody>
    </cdr:sp>
  </cdr:relSizeAnchor>
  <cdr:relSizeAnchor xmlns:cdr="http://schemas.openxmlformats.org/drawingml/2006/chartDrawing">
    <cdr:from>
      <cdr:x>0.672</cdr:x>
      <cdr:y>0.06775</cdr:y>
    </cdr:from>
    <cdr:to>
      <cdr:x>0.82325</cdr:x>
      <cdr:y>0.14375</cdr:y>
    </cdr:to>
    <cdr:sp>
      <cdr:nvSpPr>
        <cdr:cNvPr id="14" name="テキスト 14"/>
        <cdr:cNvSpPr txBox="1">
          <a:spLocks noChangeArrowheads="1"/>
        </cdr:cNvSpPr>
      </cdr:nvSpPr>
      <cdr:spPr>
        <a:xfrm>
          <a:off x="6191250" y="381000"/>
          <a:ext cx="13906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子鹿死亡</a:t>
          </a:r>
        </a:p>
      </cdr:txBody>
    </cdr:sp>
  </cdr:relSizeAnchor>
  <cdr:relSizeAnchor xmlns:cdr="http://schemas.openxmlformats.org/drawingml/2006/chartDrawing">
    <cdr:from>
      <cdr:x>0.6985</cdr:x>
      <cdr:y>0.1605</cdr:y>
    </cdr:from>
    <cdr:to>
      <cdr:x>0.7145</cdr:x>
      <cdr:y>0.4065</cdr:y>
    </cdr:to>
    <cdr:sp>
      <cdr:nvSpPr>
        <cdr:cNvPr id="15" name="Line 15"/>
        <cdr:cNvSpPr>
          <a:spLocks/>
        </cdr:cNvSpPr>
      </cdr:nvSpPr>
      <cdr:spPr>
        <a:xfrm flipH="1">
          <a:off x="6438900" y="914400"/>
          <a:ext cx="1428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0.2915</cdr:x>
      <cdr:y>0.6505</cdr:y>
    </cdr:from>
    <cdr:to>
      <cdr:x>0.4015</cdr:x>
      <cdr:y>0.95475</cdr:y>
    </cdr:to>
    <cdr:sp>
      <cdr:nvSpPr>
        <cdr:cNvPr id="16" name="Line 16"/>
        <cdr:cNvSpPr>
          <a:spLocks/>
        </cdr:cNvSpPr>
      </cdr:nvSpPr>
      <cdr:spPr>
        <a:xfrm flipH="1">
          <a:off x="2686050" y="3714750"/>
          <a:ext cx="1009650" cy="17430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0.21175</cdr:x>
      <cdr:y>0.91</cdr:y>
    </cdr:from>
    <cdr:to>
      <cdr:x>0.28275</cdr:x>
      <cdr:y>0.986</cdr:y>
    </cdr:to>
    <cdr:sp>
      <cdr:nvSpPr>
        <cdr:cNvPr id="17" name="テキスト 17"/>
        <cdr:cNvSpPr txBox="1">
          <a:spLocks noChangeArrowheads="1"/>
        </cdr:cNvSpPr>
      </cdr:nvSpPr>
      <cdr:spPr>
        <a:xfrm>
          <a:off x="1943100" y="5200650"/>
          <a:ext cx="657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N(t)</a:t>
          </a:r>
        </a:p>
      </cdr:txBody>
    </cdr:sp>
  </cdr:relSizeAnchor>
  <cdr:relSizeAnchor xmlns:cdr="http://schemas.openxmlformats.org/drawingml/2006/chartDrawing">
    <cdr:from>
      <cdr:x>0.91275</cdr:x>
      <cdr:y>0.92625</cdr:y>
    </cdr:from>
    <cdr:to>
      <cdr:x>0.9535</cdr:x>
      <cdr:y>0.953</cdr:y>
    </cdr:to>
    <cdr:sp>
      <cdr:nvSpPr>
        <cdr:cNvPr id="18" name="Text Box 18"/>
        <cdr:cNvSpPr txBox="1">
          <a:spLocks noChangeArrowheads="1"/>
        </cdr:cNvSpPr>
      </cdr:nvSpPr>
      <cdr:spPr>
        <a:xfrm>
          <a:off x="8410575" y="5295900"/>
          <a:ext cx="3714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3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0.63925</cdr:y>
    </cdr:from>
    <cdr:to>
      <cdr:x>1</cdr:x>
      <cdr:y>0.7075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48175" y="1800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177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dee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kek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\My%20Documents\kako2004\m2003\&#26806;03\dee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\My%20Documents\kako2004\m2003\&#26806;03\kek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pane xSplit="1" ySplit="1" topLeftCell="B1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6" sqref="G156"/>
    </sheetView>
  </sheetViews>
  <sheetFormatPr defaultColWidth="9.00390625" defaultRowHeight="13.5"/>
  <cols>
    <col min="1" max="16384" width="9.00390625" style="1" customWidth="1"/>
  </cols>
  <sheetData>
    <row r="1" spans="1:12" ht="13.5">
      <c r="A1" s="1" t="s">
        <v>15</v>
      </c>
      <c r="B1" s="1" t="s">
        <v>127</v>
      </c>
      <c r="C1" s="7" t="s">
        <v>128</v>
      </c>
      <c r="D1" s="7" t="s">
        <v>129</v>
      </c>
      <c r="E1" s="3" t="s">
        <v>130</v>
      </c>
      <c r="F1" s="7" t="s">
        <v>131</v>
      </c>
      <c r="G1" s="7" t="s">
        <v>132</v>
      </c>
      <c r="H1" s="7" t="s">
        <v>1</v>
      </c>
      <c r="I1" s="7" t="s">
        <v>133</v>
      </c>
      <c r="J1" s="7" t="s">
        <v>134</v>
      </c>
      <c r="K1" s="7" t="s">
        <v>135</v>
      </c>
      <c r="L1" s="7" t="s">
        <v>136</v>
      </c>
    </row>
    <row r="4" ht="13.5">
      <c r="A4" s="1">
        <f>A5-1</f>
        <v>1870</v>
      </c>
    </row>
    <row r="5" ht="13.5">
      <c r="A5" s="1">
        <f>A6-1</f>
        <v>1871</v>
      </c>
    </row>
    <row r="6" ht="13.5">
      <c r="A6" s="1">
        <f>A7-1</f>
        <v>1872</v>
      </c>
    </row>
    <row r="7" ht="13.5">
      <c r="A7" s="1">
        <f>A8-1</f>
        <v>1873</v>
      </c>
    </row>
    <row r="8" spans="1:2" ht="13.5">
      <c r="A8" s="1">
        <v>1874</v>
      </c>
      <c r="B8" s="1">
        <v>110002</v>
      </c>
    </row>
    <row r="9" spans="1:2" ht="13.5">
      <c r="A9" s="1">
        <v>1875</v>
      </c>
      <c r="B9" s="1">
        <v>116996</v>
      </c>
    </row>
    <row r="10" spans="1:2" ht="13.5">
      <c r="A10" s="1">
        <v>1876</v>
      </c>
      <c r="B10" s="1">
        <v>129166</v>
      </c>
    </row>
    <row r="11" spans="1:2" ht="13.5">
      <c r="A11" s="1">
        <v>1877</v>
      </c>
      <c r="B11" s="1">
        <v>87864</v>
      </c>
    </row>
    <row r="12" spans="1:2" ht="13.5">
      <c r="A12" s="1">
        <v>1878</v>
      </c>
      <c r="B12" s="1">
        <v>60938</v>
      </c>
    </row>
    <row r="13" spans="1:2" ht="13.5">
      <c r="A13" s="1">
        <v>1879</v>
      </c>
      <c r="B13" s="1">
        <v>69496</v>
      </c>
    </row>
    <row r="14" spans="1:2" ht="13.5">
      <c r="A14" s="1">
        <v>1880</v>
      </c>
      <c r="B14" s="1">
        <v>31711</v>
      </c>
    </row>
    <row r="15" spans="1:2" ht="13.5">
      <c r="A15" s="1">
        <v>1881</v>
      </c>
      <c r="B15" s="1">
        <v>27841</v>
      </c>
    </row>
    <row r="16" spans="1:2" ht="13.5">
      <c r="A16" s="1">
        <v>1882</v>
      </c>
      <c r="B16" s="1">
        <v>25012</v>
      </c>
    </row>
    <row r="17" spans="1:2" ht="13.5">
      <c r="A17" s="1">
        <v>1883</v>
      </c>
      <c r="B17" s="1">
        <v>15429</v>
      </c>
    </row>
    <row r="18" ht="13.5">
      <c r="A18" s="1">
        <v>1884</v>
      </c>
    </row>
    <row r="19" ht="13.5">
      <c r="A19" s="1">
        <v>1885</v>
      </c>
    </row>
    <row r="20" ht="13.5">
      <c r="A20" s="1">
        <v>1886</v>
      </c>
    </row>
    <row r="21" ht="13.5">
      <c r="A21" s="1">
        <v>1887</v>
      </c>
    </row>
    <row r="22" ht="13.5">
      <c r="A22" s="1">
        <v>1888</v>
      </c>
    </row>
    <row r="23" ht="13.5">
      <c r="A23" s="1">
        <v>1889</v>
      </c>
    </row>
    <row r="24" ht="13.5">
      <c r="A24" s="1">
        <v>1890</v>
      </c>
    </row>
    <row r="25" spans="1:2" ht="13.5">
      <c r="A25" s="1">
        <v>1891</v>
      </c>
      <c r="B25" s="34" t="s">
        <v>137</v>
      </c>
    </row>
    <row r="26" ht="13.5">
      <c r="A26" s="1">
        <v>1892</v>
      </c>
    </row>
    <row r="27" ht="13.5">
      <c r="A27" s="1">
        <v>1893</v>
      </c>
    </row>
    <row r="28" ht="13.5">
      <c r="A28" s="1">
        <v>1894</v>
      </c>
    </row>
    <row r="29" ht="13.5">
      <c r="A29" s="1">
        <v>1895</v>
      </c>
    </row>
    <row r="30" ht="13.5">
      <c r="A30" s="1">
        <v>1896</v>
      </c>
    </row>
    <row r="31" ht="13.5">
      <c r="A31" s="1">
        <v>1897</v>
      </c>
    </row>
    <row r="32" ht="13.5">
      <c r="A32" s="1">
        <v>1898</v>
      </c>
    </row>
    <row r="33" ht="13.5">
      <c r="A33" s="1">
        <v>1899</v>
      </c>
    </row>
    <row r="34" ht="13.5">
      <c r="A34" s="1">
        <v>1900</v>
      </c>
    </row>
    <row r="35" ht="13.5">
      <c r="A35" s="1">
        <v>1901</v>
      </c>
    </row>
    <row r="36" spans="1:2" ht="13.5">
      <c r="A36" s="1">
        <v>1902</v>
      </c>
      <c r="B36" s="1" t="s">
        <v>0</v>
      </c>
    </row>
    <row r="37" ht="13.5">
      <c r="A37" s="1">
        <v>1903</v>
      </c>
    </row>
    <row r="38" ht="13.5">
      <c r="A38" s="1">
        <v>1904</v>
      </c>
    </row>
    <row r="39" ht="13.5">
      <c r="A39" s="1">
        <v>1905</v>
      </c>
    </row>
    <row r="40" spans="1:2" ht="13.5">
      <c r="A40" s="1">
        <v>1906</v>
      </c>
      <c r="B40" s="1">
        <v>383</v>
      </c>
    </row>
    <row r="41" spans="1:2" ht="13.5">
      <c r="A41" s="1">
        <v>1907</v>
      </c>
      <c r="B41" s="1">
        <v>255</v>
      </c>
    </row>
    <row r="42" spans="1:2" ht="13.5">
      <c r="A42" s="1">
        <v>1908</v>
      </c>
      <c r="B42" s="1">
        <v>179</v>
      </c>
    </row>
    <row r="43" spans="1:2" ht="13.5">
      <c r="A43" s="1">
        <v>1909</v>
      </c>
      <c r="B43" s="1">
        <v>489</v>
      </c>
    </row>
    <row r="44" spans="1:2" ht="13.5">
      <c r="A44" s="1">
        <v>1910</v>
      </c>
      <c r="B44" s="1">
        <v>258</v>
      </c>
    </row>
    <row r="45" spans="1:2" ht="13.5">
      <c r="A45" s="1">
        <v>1911</v>
      </c>
      <c r="B45" s="1">
        <v>183</v>
      </c>
    </row>
    <row r="46" spans="1:2" ht="13.5">
      <c r="A46" s="1">
        <v>1912</v>
      </c>
      <c r="B46" s="1">
        <v>62</v>
      </c>
    </row>
    <row r="47" spans="1:2" ht="13.5">
      <c r="A47" s="1">
        <v>1913</v>
      </c>
      <c r="B47" s="1">
        <v>54</v>
      </c>
    </row>
    <row r="48" spans="1:2" ht="13.5">
      <c r="A48" s="1">
        <v>1914</v>
      </c>
      <c r="B48" s="1">
        <v>16</v>
      </c>
    </row>
    <row r="49" spans="1:2" ht="13.5">
      <c r="A49" s="1">
        <v>1915</v>
      </c>
      <c r="B49" s="1">
        <v>34</v>
      </c>
    </row>
    <row r="50" spans="1:2" ht="13.5">
      <c r="A50" s="1">
        <v>1916</v>
      </c>
      <c r="B50" s="1">
        <v>107</v>
      </c>
    </row>
    <row r="51" spans="1:2" ht="13.5">
      <c r="A51" s="1">
        <v>1917</v>
      </c>
      <c r="B51" s="1">
        <v>57</v>
      </c>
    </row>
    <row r="52" spans="1:2" ht="13.5">
      <c r="A52" s="1">
        <v>1918</v>
      </c>
      <c r="B52" s="1">
        <v>48</v>
      </c>
    </row>
    <row r="53" spans="1:2" ht="13.5">
      <c r="A53" s="1">
        <v>1919</v>
      </c>
      <c r="B53" s="1">
        <v>42</v>
      </c>
    </row>
    <row r="54" spans="1:2" ht="13.5">
      <c r="A54" s="1">
        <v>1920</v>
      </c>
      <c r="B54" s="1">
        <v>16</v>
      </c>
    </row>
    <row r="55" spans="1:2" ht="13.5">
      <c r="A55" s="1">
        <v>1921</v>
      </c>
      <c r="B55" s="1">
        <f aca="true" t="shared" si="0" ref="B55:B88">K55</f>
        <v>0</v>
      </c>
    </row>
    <row r="56" spans="1:2" ht="13.5">
      <c r="A56" s="1">
        <v>1922</v>
      </c>
      <c r="B56" s="1">
        <f t="shared" si="0"/>
        <v>0</v>
      </c>
    </row>
    <row r="57" spans="1:2" ht="13.5">
      <c r="A57" s="1">
        <v>1923</v>
      </c>
      <c r="B57" s="1">
        <f t="shared" si="0"/>
        <v>0</v>
      </c>
    </row>
    <row r="58" spans="1:2" ht="13.5">
      <c r="A58" s="1">
        <v>1924</v>
      </c>
      <c r="B58" s="1">
        <f t="shared" si="0"/>
        <v>0</v>
      </c>
    </row>
    <row r="59" spans="1:2" ht="13.5">
      <c r="A59" s="1">
        <v>1925</v>
      </c>
      <c r="B59" s="1">
        <f t="shared" si="0"/>
        <v>0</v>
      </c>
    </row>
    <row r="60" spans="1:2" ht="13.5">
      <c r="A60" s="1">
        <v>1926</v>
      </c>
      <c r="B60" s="1">
        <f t="shared" si="0"/>
        <v>0</v>
      </c>
    </row>
    <row r="61" spans="1:2" ht="13.5">
      <c r="A61" s="1">
        <v>1927</v>
      </c>
      <c r="B61" s="1">
        <f t="shared" si="0"/>
        <v>0</v>
      </c>
    </row>
    <row r="62" spans="1:2" ht="13.5">
      <c r="A62" s="1">
        <v>1928</v>
      </c>
      <c r="B62" s="1">
        <f t="shared" si="0"/>
        <v>0</v>
      </c>
    </row>
    <row r="63" spans="1:2" ht="13.5">
      <c r="A63" s="1">
        <v>1929</v>
      </c>
      <c r="B63" s="1">
        <f t="shared" si="0"/>
        <v>0</v>
      </c>
    </row>
    <row r="64" spans="1:2" ht="13.5">
      <c r="A64" s="1">
        <v>1930</v>
      </c>
      <c r="B64" s="1">
        <f t="shared" si="0"/>
        <v>0</v>
      </c>
    </row>
    <row r="65" spans="1:2" ht="13.5">
      <c r="A65" s="1">
        <v>1931</v>
      </c>
      <c r="B65" s="1">
        <f t="shared" si="0"/>
        <v>0</v>
      </c>
    </row>
    <row r="66" spans="1:2" ht="13.5">
      <c r="A66" s="1">
        <v>1932</v>
      </c>
      <c r="B66" s="1">
        <f t="shared" si="0"/>
        <v>0</v>
      </c>
    </row>
    <row r="67" spans="1:2" ht="13.5">
      <c r="A67" s="1">
        <v>1933</v>
      </c>
      <c r="B67" s="1">
        <f t="shared" si="0"/>
        <v>0</v>
      </c>
    </row>
    <row r="68" spans="1:2" ht="13.5">
      <c r="A68" s="1">
        <v>1934</v>
      </c>
      <c r="B68" s="1">
        <f t="shared" si="0"/>
        <v>0</v>
      </c>
    </row>
    <row r="69" spans="1:2" ht="13.5">
      <c r="A69" s="1">
        <v>1935</v>
      </c>
      <c r="B69" s="1">
        <f t="shared" si="0"/>
        <v>0</v>
      </c>
    </row>
    <row r="70" spans="1:2" ht="13.5">
      <c r="A70" s="1">
        <v>1936</v>
      </c>
      <c r="B70" s="1">
        <f t="shared" si="0"/>
        <v>0</v>
      </c>
    </row>
    <row r="71" spans="1:2" ht="13.5">
      <c r="A71" s="1">
        <v>1937</v>
      </c>
      <c r="B71" s="1">
        <f t="shared" si="0"/>
        <v>0</v>
      </c>
    </row>
    <row r="72" spans="1:2" ht="13.5">
      <c r="A72" s="1">
        <v>1938</v>
      </c>
      <c r="B72" s="1">
        <f t="shared" si="0"/>
        <v>0</v>
      </c>
    </row>
    <row r="73" spans="1:2" ht="13.5">
      <c r="A73" s="1">
        <v>1939</v>
      </c>
      <c r="B73" s="1">
        <f t="shared" si="0"/>
        <v>0</v>
      </c>
    </row>
    <row r="74" spans="1:2" ht="13.5">
      <c r="A74" s="1">
        <v>1940</v>
      </c>
      <c r="B74" s="1">
        <f t="shared" si="0"/>
        <v>0</v>
      </c>
    </row>
    <row r="75" spans="1:2" ht="13.5">
      <c r="A75" s="1">
        <v>1941</v>
      </c>
      <c r="B75" s="1">
        <f t="shared" si="0"/>
        <v>0</v>
      </c>
    </row>
    <row r="76" spans="1:2" ht="13.5">
      <c r="A76" s="1">
        <v>1942</v>
      </c>
      <c r="B76" s="1">
        <f t="shared" si="0"/>
        <v>0</v>
      </c>
    </row>
    <row r="77" spans="1:2" ht="13.5">
      <c r="A77" s="1">
        <v>1943</v>
      </c>
      <c r="B77" s="1">
        <f t="shared" si="0"/>
        <v>0</v>
      </c>
    </row>
    <row r="78" spans="1:2" ht="13.5">
      <c r="A78" s="1">
        <v>1944</v>
      </c>
      <c r="B78" s="1">
        <f t="shared" si="0"/>
        <v>0</v>
      </c>
    </row>
    <row r="79" spans="1:2" ht="13.5">
      <c r="A79" s="1">
        <v>1945</v>
      </c>
      <c r="B79" s="1">
        <f t="shared" si="0"/>
        <v>0</v>
      </c>
    </row>
    <row r="80" spans="1:2" ht="13.5">
      <c r="A80" s="1">
        <v>1946</v>
      </c>
      <c r="B80" s="1">
        <f t="shared" si="0"/>
        <v>0</v>
      </c>
    </row>
    <row r="81" spans="1:2" ht="13.5">
      <c r="A81" s="1">
        <v>1947</v>
      </c>
      <c r="B81" s="1">
        <f t="shared" si="0"/>
        <v>0</v>
      </c>
    </row>
    <row r="82" spans="1:2" ht="13.5">
      <c r="A82" s="1">
        <v>1948</v>
      </c>
      <c r="B82" s="1">
        <f t="shared" si="0"/>
        <v>0</v>
      </c>
    </row>
    <row r="83" spans="1:2" ht="13.5">
      <c r="A83" s="1">
        <v>1949</v>
      </c>
      <c r="B83" s="1">
        <f t="shared" si="0"/>
        <v>0</v>
      </c>
    </row>
    <row r="84" spans="1:2" ht="13.5">
      <c r="A84" s="1">
        <v>1950</v>
      </c>
      <c r="B84" s="1">
        <f t="shared" si="0"/>
        <v>0</v>
      </c>
    </row>
    <row r="85" spans="1:2" ht="13.5">
      <c r="A85" s="1">
        <v>1951</v>
      </c>
      <c r="B85" s="1">
        <f t="shared" si="0"/>
        <v>0</v>
      </c>
    </row>
    <row r="86" spans="1:2" ht="13.5">
      <c r="A86" s="1">
        <v>1952</v>
      </c>
      <c r="B86" s="1">
        <f t="shared" si="0"/>
        <v>0</v>
      </c>
    </row>
    <row r="87" spans="1:2" ht="13.5">
      <c r="A87" s="1">
        <v>1953</v>
      </c>
      <c r="B87" s="1">
        <f t="shared" si="0"/>
        <v>0</v>
      </c>
    </row>
    <row r="88" spans="1:2" ht="13.5">
      <c r="A88" s="1">
        <v>1954</v>
      </c>
      <c r="B88" s="1">
        <f t="shared" si="0"/>
        <v>0</v>
      </c>
    </row>
    <row r="89" spans="1:2" ht="13.5">
      <c r="A89" s="1">
        <f aca="true" t="shared" si="1" ref="A89:A127">A90-1</f>
        <v>1955</v>
      </c>
      <c r="B89" s="1">
        <v>22</v>
      </c>
    </row>
    <row r="90" spans="1:2" ht="13.5">
      <c r="A90" s="1">
        <f t="shared" si="1"/>
        <v>1956</v>
      </c>
      <c r="B90" s="1">
        <v>45</v>
      </c>
    </row>
    <row r="91" spans="1:12" ht="13.5">
      <c r="A91" s="1">
        <f t="shared" si="1"/>
        <v>1957</v>
      </c>
      <c r="B91" s="1">
        <f aca="true" t="shared" si="2" ref="B91:B141">K91</f>
        <v>420</v>
      </c>
      <c r="C91" s="6">
        <v>278</v>
      </c>
      <c r="D91" s="3"/>
      <c r="E91" s="6">
        <v>278</v>
      </c>
      <c r="F91" s="6">
        <v>142</v>
      </c>
      <c r="G91" s="3"/>
      <c r="H91" s="6">
        <v>142</v>
      </c>
      <c r="I91" s="6">
        <v>420</v>
      </c>
      <c r="J91" s="3"/>
      <c r="K91" s="3">
        <v>420</v>
      </c>
      <c r="L91" s="3">
        <v>62</v>
      </c>
    </row>
    <row r="92" spans="1:12" ht="13.5">
      <c r="A92" s="1">
        <f t="shared" si="1"/>
        <v>1958</v>
      </c>
      <c r="B92" s="1">
        <f t="shared" si="2"/>
        <v>561</v>
      </c>
      <c r="C92" s="6">
        <v>372</v>
      </c>
      <c r="D92" s="3"/>
      <c r="E92" s="6">
        <v>372</v>
      </c>
      <c r="F92" s="6">
        <v>189</v>
      </c>
      <c r="G92" s="3"/>
      <c r="H92" s="6">
        <v>189</v>
      </c>
      <c r="I92" s="6">
        <v>561</v>
      </c>
      <c r="J92" s="3"/>
      <c r="K92" s="3">
        <v>561</v>
      </c>
      <c r="L92" s="3">
        <v>48</v>
      </c>
    </row>
    <row r="93" spans="1:12" ht="13.5">
      <c r="A93" s="1">
        <f t="shared" si="1"/>
        <v>1959</v>
      </c>
      <c r="B93" s="1">
        <f t="shared" si="2"/>
        <v>663</v>
      </c>
      <c r="C93" s="6">
        <v>434</v>
      </c>
      <c r="D93" s="3"/>
      <c r="E93" s="6">
        <v>434</v>
      </c>
      <c r="F93" s="6">
        <v>229</v>
      </c>
      <c r="G93" s="3"/>
      <c r="H93" s="6">
        <v>229</v>
      </c>
      <c r="I93" s="6">
        <v>663</v>
      </c>
      <c r="J93" s="3"/>
      <c r="K93" s="3">
        <v>663</v>
      </c>
      <c r="L93" s="3">
        <v>39</v>
      </c>
    </row>
    <row r="94" spans="1:12" ht="13.5">
      <c r="A94" s="1">
        <f t="shared" si="1"/>
        <v>1960</v>
      </c>
      <c r="B94" s="1">
        <f t="shared" si="2"/>
        <v>763</v>
      </c>
      <c r="C94" s="6">
        <v>552</v>
      </c>
      <c r="D94" s="3"/>
      <c r="E94" s="6">
        <v>552</v>
      </c>
      <c r="F94" s="6">
        <v>211</v>
      </c>
      <c r="G94" s="3"/>
      <c r="H94" s="6">
        <v>211</v>
      </c>
      <c r="I94" s="6">
        <v>763</v>
      </c>
      <c r="J94" s="3"/>
      <c r="K94" s="3">
        <v>763</v>
      </c>
      <c r="L94" s="3">
        <v>42</v>
      </c>
    </row>
    <row r="95" spans="1:12" ht="13.5">
      <c r="A95" s="1">
        <f t="shared" si="1"/>
        <v>1961</v>
      </c>
      <c r="B95" s="1">
        <f t="shared" si="2"/>
        <v>1503</v>
      </c>
      <c r="C95" s="4">
        <v>1170</v>
      </c>
      <c r="D95" s="3"/>
      <c r="E95" s="4">
        <v>1170</v>
      </c>
      <c r="F95" s="6">
        <v>333</v>
      </c>
      <c r="G95" s="3"/>
      <c r="H95" s="6">
        <v>333</v>
      </c>
      <c r="I95" s="4">
        <v>1503</v>
      </c>
      <c r="J95" s="3"/>
      <c r="K95" s="3">
        <v>1503</v>
      </c>
      <c r="L95" s="3">
        <v>39</v>
      </c>
    </row>
    <row r="96" spans="1:12" ht="13.5">
      <c r="A96" s="1">
        <f t="shared" si="1"/>
        <v>1962</v>
      </c>
      <c r="B96" s="1">
        <f t="shared" si="2"/>
        <v>1829</v>
      </c>
      <c r="C96" s="4">
        <v>1528</v>
      </c>
      <c r="D96" s="3"/>
      <c r="E96" s="4">
        <v>1528</v>
      </c>
      <c r="F96" s="6">
        <v>301</v>
      </c>
      <c r="G96" s="3"/>
      <c r="H96" s="6">
        <v>301</v>
      </c>
      <c r="I96" s="4">
        <v>1829</v>
      </c>
      <c r="J96" s="3"/>
      <c r="K96" s="3">
        <v>1829</v>
      </c>
      <c r="L96" s="3">
        <v>48</v>
      </c>
    </row>
    <row r="97" spans="1:12" ht="13.5">
      <c r="A97" s="1">
        <f t="shared" si="1"/>
        <v>1963</v>
      </c>
      <c r="B97" s="1">
        <f t="shared" si="2"/>
        <v>2248</v>
      </c>
      <c r="C97" s="4">
        <v>1526</v>
      </c>
      <c r="D97" s="3"/>
      <c r="E97" s="4">
        <v>1526</v>
      </c>
      <c r="F97" s="6">
        <v>722</v>
      </c>
      <c r="G97" s="3"/>
      <c r="H97" s="6">
        <v>722</v>
      </c>
      <c r="I97" s="4">
        <v>2248</v>
      </c>
      <c r="J97" s="3"/>
      <c r="K97" s="3">
        <v>2248</v>
      </c>
      <c r="L97" s="3">
        <v>41</v>
      </c>
    </row>
    <row r="98" spans="1:12" ht="13.5">
      <c r="A98" s="1">
        <f t="shared" si="1"/>
        <v>1964</v>
      </c>
      <c r="B98" s="1">
        <f t="shared" si="2"/>
        <v>3159</v>
      </c>
      <c r="C98" s="4">
        <v>2503</v>
      </c>
      <c r="D98" s="3"/>
      <c r="E98" s="4">
        <v>2503</v>
      </c>
      <c r="F98" s="6">
        <v>656</v>
      </c>
      <c r="G98" s="3"/>
      <c r="H98" s="6">
        <v>656</v>
      </c>
      <c r="I98" s="4">
        <v>3159</v>
      </c>
      <c r="J98" s="3"/>
      <c r="K98" s="3">
        <v>3159</v>
      </c>
      <c r="L98" s="3">
        <v>26</v>
      </c>
    </row>
    <row r="99" spans="1:12" ht="13.5">
      <c r="A99" s="1">
        <f t="shared" si="1"/>
        <v>1965</v>
      </c>
      <c r="B99" s="1">
        <f t="shared" si="2"/>
        <v>3231</v>
      </c>
      <c r="C99" s="4">
        <v>2494</v>
      </c>
      <c r="D99" s="3"/>
      <c r="E99" s="4">
        <v>2494</v>
      </c>
      <c r="F99" s="6">
        <v>737</v>
      </c>
      <c r="G99" s="3"/>
      <c r="H99" s="6">
        <v>737</v>
      </c>
      <c r="I99" s="4">
        <v>3231</v>
      </c>
      <c r="J99" s="3"/>
      <c r="K99" s="3">
        <v>3231</v>
      </c>
      <c r="L99" s="3">
        <v>31</v>
      </c>
    </row>
    <row r="100" spans="1:12" ht="13.5">
      <c r="A100" s="1">
        <f t="shared" si="1"/>
        <v>1966</v>
      </c>
      <c r="B100" s="1">
        <f t="shared" si="2"/>
        <v>2346</v>
      </c>
      <c r="C100" s="4">
        <v>1688</v>
      </c>
      <c r="D100" s="3"/>
      <c r="E100" s="4">
        <v>1688</v>
      </c>
      <c r="F100" s="6">
        <v>658</v>
      </c>
      <c r="G100" s="3"/>
      <c r="H100" s="6">
        <v>658</v>
      </c>
      <c r="I100" s="4">
        <v>2346</v>
      </c>
      <c r="J100" s="3"/>
      <c r="K100" s="3">
        <v>2346</v>
      </c>
      <c r="L100" s="3">
        <v>34</v>
      </c>
    </row>
    <row r="101" spans="1:12" ht="13.5">
      <c r="A101" s="1">
        <f t="shared" si="1"/>
        <v>1967</v>
      </c>
      <c r="B101" s="1">
        <f t="shared" si="2"/>
        <v>2632</v>
      </c>
      <c r="C101" s="4">
        <v>2225</v>
      </c>
      <c r="D101" s="3"/>
      <c r="E101" s="4">
        <v>2225</v>
      </c>
      <c r="F101" s="6">
        <v>407</v>
      </c>
      <c r="G101" s="3"/>
      <c r="H101" s="6">
        <v>407</v>
      </c>
      <c r="I101" s="4">
        <v>2632</v>
      </c>
      <c r="J101" s="3"/>
      <c r="K101" s="3">
        <v>2632</v>
      </c>
      <c r="L101" s="3">
        <v>33</v>
      </c>
    </row>
    <row r="102" spans="1:12" ht="13.5">
      <c r="A102" s="1">
        <f t="shared" si="1"/>
        <v>1968</v>
      </c>
      <c r="B102" s="1">
        <f t="shared" si="2"/>
        <v>2268</v>
      </c>
      <c r="C102" s="4">
        <v>1876</v>
      </c>
      <c r="D102" s="3"/>
      <c r="E102" s="4">
        <v>1876</v>
      </c>
      <c r="F102" s="6">
        <v>392</v>
      </c>
      <c r="G102" s="3"/>
      <c r="H102" s="6">
        <v>392</v>
      </c>
      <c r="I102" s="4">
        <v>2268</v>
      </c>
      <c r="J102" s="3"/>
      <c r="K102" s="3">
        <v>2268</v>
      </c>
      <c r="L102" s="3">
        <v>22</v>
      </c>
    </row>
    <row r="103" spans="1:12" ht="13.5">
      <c r="A103" s="1">
        <f t="shared" si="1"/>
        <v>1969</v>
      </c>
      <c r="B103" s="1">
        <f t="shared" si="2"/>
        <v>2908</v>
      </c>
      <c r="C103" s="4">
        <v>2693</v>
      </c>
      <c r="D103" s="3"/>
      <c r="E103" s="4">
        <v>2693</v>
      </c>
      <c r="F103" s="6">
        <v>215</v>
      </c>
      <c r="G103" s="3"/>
      <c r="H103" s="6">
        <v>215</v>
      </c>
      <c r="I103" s="4">
        <v>2908</v>
      </c>
      <c r="J103" s="3"/>
      <c r="K103" s="3">
        <v>2908</v>
      </c>
      <c r="L103" s="3">
        <v>23</v>
      </c>
    </row>
    <row r="104" spans="1:12" ht="13.5">
      <c r="A104" s="1">
        <f t="shared" si="1"/>
        <v>1970</v>
      </c>
      <c r="B104" s="1">
        <f t="shared" si="2"/>
        <v>2305</v>
      </c>
      <c r="C104" s="4">
        <v>2175</v>
      </c>
      <c r="D104" s="3"/>
      <c r="E104" s="4">
        <v>2175</v>
      </c>
      <c r="F104" s="6">
        <v>130</v>
      </c>
      <c r="G104" s="3"/>
      <c r="H104" s="6">
        <v>130</v>
      </c>
      <c r="I104" s="4">
        <v>2305</v>
      </c>
      <c r="J104" s="3"/>
      <c r="K104" s="3">
        <v>2305</v>
      </c>
      <c r="L104" s="3">
        <v>29</v>
      </c>
    </row>
    <row r="105" spans="1:12" ht="13.5">
      <c r="A105" s="1">
        <f t="shared" si="1"/>
        <v>1971</v>
      </c>
      <c r="B105" s="1">
        <f t="shared" si="2"/>
        <v>1813</v>
      </c>
      <c r="C105" s="4">
        <v>1772</v>
      </c>
      <c r="D105" s="3"/>
      <c r="E105" s="4">
        <v>1772</v>
      </c>
      <c r="F105" s="6">
        <v>41</v>
      </c>
      <c r="G105" s="3"/>
      <c r="H105" s="6">
        <v>41</v>
      </c>
      <c r="I105" s="4">
        <v>1813</v>
      </c>
      <c r="J105" s="3"/>
      <c r="K105" s="3">
        <v>1813</v>
      </c>
      <c r="L105" s="3">
        <v>24</v>
      </c>
    </row>
    <row r="106" spans="1:12" ht="13.5">
      <c r="A106" s="1">
        <f t="shared" si="1"/>
        <v>1972</v>
      </c>
      <c r="B106" s="1">
        <f t="shared" si="2"/>
        <v>3676</v>
      </c>
      <c r="C106" s="4">
        <v>3563</v>
      </c>
      <c r="D106" s="3"/>
      <c r="E106" s="4">
        <v>3563</v>
      </c>
      <c r="F106" s="6">
        <v>113</v>
      </c>
      <c r="G106" s="3"/>
      <c r="H106" s="6">
        <v>113</v>
      </c>
      <c r="I106" s="4">
        <v>3676</v>
      </c>
      <c r="J106" s="3"/>
      <c r="K106" s="3">
        <v>3676</v>
      </c>
      <c r="L106" s="3">
        <v>22</v>
      </c>
    </row>
    <row r="107" spans="1:12" ht="13.5">
      <c r="A107" s="1">
        <f t="shared" si="1"/>
        <v>1973</v>
      </c>
      <c r="B107" s="1">
        <f t="shared" si="2"/>
        <v>1306</v>
      </c>
      <c r="C107" s="4">
        <v>1207</v>
      </c>
      <c r="D107" s="3"/>
      <c r="E107" s="4">
        <v>1207</v>
      </c>
      <c r="F107" s="6">
        <v>99</v>
      </c>
      <c r="G107" s="3"/>
      <c r="H107" s="6">
        <v>99</v>
      </c>
      <c r="I107" s="4">
        <v>1306</v>
      </c>
      <c r="J107" s="3"/>
      <c r="K107" s="3">
        <v>1306</v>
      </c>
      <c r="L107" s="3">
        <v>30</v>
      </c>
    </row>
    <row r="108" spans="1:12" ht="13.5">
      <c r="A108" s="1">
        <f t="shared" si="1"/>
        <v>1974</v>
      </c>
      <c r="B108" s="1">
        <f t="shared" si="2"/>
        <v>1394</v>
      </c>
      <c r="C108" s="4">
        <v>1279</v>
      </c>
      <c r="D108" s="3"/>
      <c r="E108" s="4">
        <v>1279</v>
      </c>
      <c r="F108" s="6">
        <v>115</v>
      </c>
      <c r="G108" s="3"/>
      <c r="H108" s="6">
        <v>115</v>
      </c>
      <c r="I108" s="4">
        <v>1394</v>
      </c>
      <c r="J108" s="3"/>
      <c r="K108" s="3">
        <v>1394</v>
      </c>
      <c r="L108" s="3">
        <v>42</v>
      </c>
    </row>
    <row r="109" spans="1:12" ht="13.5">
      <c r="A109" s="1">
        <f t="shared" si="1"/>
        <v>1975</v>
      </c>
      <c r="B109" s="1">
        <f t="shared" si="2"/>
        <v>1588</v>
      </c>
      <c r="C109" s="4">
        <v>1415</v>
      </c>
      <c r="D109" s="3"/>
      <c r="E109" s="4">
        <v>1415</v>
      </c>
      <c r="F109" s="6">
        <v>173</v>
      </c>
      <c r="G109" s="3"/>
      <c r="H109" s="6">
        <v>173</v>
      </c>
      <c r="I109" s="4">
        <v>1588</v>
      </c>
      <c r="J109" s="3"/>
      <c r="K109" s="3">
        <v>1588</v>
      </c>
      <c r="L109" s="3">
        <v>56</v>
      </c>
    </row>
    <row r="110" spans="1:12" ht="13.5">
      <c r="A110" s="1">
        <f t="shared" si="1"/>
        <v>1976</v>
      </c>
      <c r="B110" s="1">
        <f t="shared" si="2"/>
        <v>2816</v>
      </c>
      <c r="C110" s="4">
        <v>2577</v>
      </c>
      <c r="D110" s="3"/>
      <c r="E110" s="4">
        <v>2577</v>
      </c>
      <c r="F110" s="6">
        <v>239</v>
      </c>
      <c r="G110" s="3"/>
      <c r="H110" s="6">
        <v>239</v>
      </c>
      <c r="I110" s="4">
        <v>2816</v>
      </c>
      <c r="J110" s="3"/>
      <c r="K110" s="3">
        <v>2816</v>
      </c>
      <c r="L110" s="3">
        <v>103</v>
      </c>
    </row>
    <row r="111" spans="1:12" ht="13.5">
      <c r="A111" s="1">
        <f t="shared" si="1"/>
        <v>1977</v>
      </c>
      <c r="B111" s="1">
        <f t="shared" si="2"/>
        <v>2571</v>
      </c>
      <c r="C111" s="4">
        <v>2340</v>
      </c>
      <c r="D111" s="3"/>
      <c r="E111" s="4">
        <v>2340</v>
      </c>
      <c r="F111" s="6">
        <v>231</v>
      </c>
      <c r="G111" s="3"/>
      <c r="H111" s="6">
        <v>231</v>
      </c>
      <c r="I111" s="4">
        <v>2571</v>
      </c>
      <c r="J111" s="3"/>
      <c r="K111" s="3">
        <v>2571</v>
      </c>
      <c r="L111" s="3">
        <v>229</v>
      </c>
    </row>
    <row r="112" spans="1:12" ht="13.5">
      <c r="A112" s="1">
        <f t="shared" si="1"/>
        <v>1978</v>
      </c>
      <c r="B112" s="1">
        <f t="shared" si="2"/>
        <v>3265</v>
      </c>
      <c r="C112" s="4">
        <v>2959</v>
      </c>
      <c r="D112" s="3"/>
      <c r="E112" s="4">
        <v>2959</v>
      </c>
      <c r="F112" s="6">
        <v>306</v>
      </c>
      <c r="G112" s="3"/>
      <c r="H112" s="6">
        <v>306</v>
      </c>
      <c r="I112" s="4">
        <v>3265</v>
      </c>
      <c r="J112" s="3"/>
      <c r="K112" s="3">
        <v>3265</v>
      </c>
      <c r="L112" s="3">
        <v>163</v>
      </c>
    </row>
    <row r="113" spans="1:12" ht="13.5">
      <c r="A113" s="1">
        <f t="shared" si="1"/>
        <v>1979</v>
      </c>
      <c r="B113" s="1">
        <f t="shared" si="2"/>
        <v>2867</v>
      </c>
      <c r="C113" s="4">
        <v>2495</v>
      </c>
      <c r="D113" s="3"/>
      <c r="E113" s="4">
        <v>2495</v>
      </c>
      <c r="F113" s="6">
        <v>372</v>
      </c>
      <c r="G113" s="3"/>
      <c r="H113" s="6">
        <v>372</v>
      </c>
      <c r="I113" s="4">
        <v>2867</v>
      </c>
      <c r="J113" s="3"/>
      <c r="K113" s="3">
        <v>2867</v>
      </c>
      <c r="L113" s="3">
        <v>168</v>
      </c>
    </row>
    <row r="114" spans="1:12" ht="13.5">
      <c r="A114" s="1">
        <f t="shared" si="1"/>
        <v>1980</v>
      </c>
      <c r="B114" s="1">
        <f t="shared" si="2"/>
        <v>3469</v>
      </c>
      <c r="C114" s="4">
        <v>2839</v>
      </c>
      <c r="D114" s="2"/>
      <c r="E114" s="4">
        <v>2839</v>
      </c>
      <c r="F114" s="6">
        <v>550</v>
      </c>
      <c r="G114" s="6">
        <v>80</v>
      </c>
      <c r="H114" s="6">
        <v>630</v>
      </c>
      <c r="I114" s="4">
        <v>3389</v>
      </c>
      <c r="J114" s="6">
        <v>80</v>
      </c>
      <c r="K114" s="6">
        <v>3469</v>
      </c>
      <c r="L114" s="6">
        <v>179</v>
      </c>
    </row>
    <row r="115" spans="1:12" ht="13.5">
      <c r="A115" s="1">
        <f t="shared" si="1"/>
        <v>1981</v>
      </c>
      <c r="B115" s="1">
        <f t="shared" si="2"/>
        <v>3757</v>
      </c>
      <c r="C115" s="4">
        <v>2989</v>
      </c>
      <c r="D115" s="2"/>
      <c r="E115" s="4">
        <v>2989</v>
      </c>
      <c r="F115" s="6">
        <v>644</v>
      </c>
      <c r="G115" s="6">
        <v>124</v>
      </c>
      <c r="H115" s="6">
        <v>768</v>
      </c>
      <c r="I115" s="4">
        <v>3633</v>
      </c>
      <c r="J115" s="6">
        <v>124</v>
      </c>
      <c r="K115" s="6">
        <v>3757</v>
      </c>
      <c r="L115" s="6">
        <v>327</v>
      </c>
    </row>
    <row r="116" spans="1:12" ht="13.5">
      <c r="A116" s="1">
        <f t="shared" si="1"/>
        <v>1982</v>
      </c>
      <c r="B116" s="1">
        <f t="shared" si="2"/>
        <v>4648</v>
      </c>
      <c r="C116" s="4">
        <v>3816</v>
      </c>
      <c r="D116" s="2"/>
      <c r="E116" s="4">
        <v>3816</v>
      </c>
      <c r="F116" s="6">
        <v>698</v>
      </c>
      <c r="G116" s="6">
        <v>134</v>
      </c>
      <c r="H116" s="6">
        <v>832</v>
      </c>
      <c r="I116" s="4">
        <v>4514</v>
      </c>
      <c r="J116" s="6">
        <v>134</v>
      </c>
      <c r="K116" s="6">
        <v>4648</v>
      </c>
      <c r="L116" s="6">
        <v>307</v>
      </c>
    </row>
    <row r="117" spans="1:12" ht="13.5">
      <c r="A117" s="1">
        <f t="shared" si="1"/>
        <v>1983</v>
      </c>
      <c r="B117" s="1">
        <f t="shared" si="2"/>
        <v>6010</v>
      </c>
      <c r="C117" s="4">
        <v>4855</v>
      </c>
      <c r="D117" s="2"/>
      <c r="E117" s="4">
        <v>4855</v>
      </c>
      <c r="F117" s="6">
        <v>847</v>
      </c>
      <c r="G117" s="6">
        <v>308</v>
      </c>
      <c r="H117" s="4">
        <v>1155</v>
      </c>
      <c r="I117" s="4">
        <v>5702</v>
      </c>
      <c r="J117" s="6">
        <v>308</v>
      </c>
      <c r="K117" s="6">
        <v>6010</v>
      </c>
      <c r="L117" s="6">
        <v>397</v>
      </c>
    </row>
    <row r="118" spans="1:12" ht="13.5">
      <c r="A118" s="1">
        <f t="shared" si="1"/>
        <v>1984</v>
      </c>
      <c r="B118" s="1">
        <f t="shared" si="2"/>
        <v>5967</v>
      </c>
      <c r="C118" s="4">
        <v>4515</v>
      </c>
      <c r="D118" s="2"/>
      <c r="E118" s="4">
        <v>4515</v>
      </c>
      <c r="F118" s="4">
        <v>1072</v>
      </c>
      <c r="G118" s="6">
        <v>380</v>
      </c>
      <c r="H118" s="4">
        <v>1452</v>
      </c>
      <c r="I118" s="4">
        <v>5587</v>
      </c>
      <c r="J118" s="6">
        <v>380</v>
      </c>
      <c r="K118" s="6">
        <v>5967</v>
      </c>
      <c r="L118" s="6">
        <v>485</v>
      </c>
    </row>
    <row r="119" spans="1:12" ht="13.5">
      <c r="A119" s="1">
        <f t="shared" si="1"/>
        <v>1985</v>
      </c>
      <c r="B119" s="1">
        <f t="shared" si="2"/>
        <v>6811</v>
      </c>
      <c r="C119" s="4">
        <v>4961</v>
      </c>
      <c r="D119" s="2"/>
      <c r="E119" s="4">
        <v>4961</v>
      </c>
      <c r="F119" s="4">
        <v>1399</v>
      </c>
      <c r="G119" s="6">
        <v>451</v>
      </c>
      <c r="H119" s="4">
        <v>1850</v>
      </c>
      <c r="I119" s="4">
        <v>6360</v>
      </c>
      <c r="J119" s="6">
        <v>451</v>
      </c>
      <c r="K119" s="6">
        <v>6811</v>
      </c>
      <c r="L119" s="6">
        <v>487</v>
      </c>
    </row>
    <row r="120" spans="1:12" ht="13.5">
      <c r="A120" s="1">
        <f t="shared" si="1"/>
        <v>1986</v>
      </c>
      <c r="B120" s="1">
        <f t="shared" si="2"/>
        <v>8659</v>
      </c>
      <c r="C120" s="4">
        <v>6149</v>
      </c>
      <c r="D120" s="2"/>
      <c r="E120" s="4">
        <v>6149</v>
      </c>
      <c r="F120" s="4">
        <v>1741</v>
      </c>
      <c r="G120" s="6">
        <v>769</v>
      </c>
      <c r="H120" s="4">
        <v>2510</v>
      </c>
      <c r="I120" s="4">
        <v>7890</v>
      </c>
      <c r="J120" s="6">
        <v>769</v>
      </c>
      <c r="K120" s="6">
        <v>8659</v>
      </c>
      <c r="L120" s="6">
        <v>557</v>
      </c>
    </row>
    <row r="121" spans="1:12" ht="13.5">
      <c r="A121" s="1">
        <f t="shared" si="1"/>
        <v>1987</v>
      </c>
      <c r="B121" s="1">
        <f t="shared" si="2"/>
        <v>7965</v>
      </c>
      <c r="C121" s="4">
        <v>4989</v>
      </c>
      <c r="D121" s="2"/>
      <c r="E121" s="4">
        <v>4989</v>
      </c>
      <c r="F121" s="4">
        <v>2084</v>
      </c>
      <c r="G121" s="6">
        <v>892</v>
      </c>
      <c r="H121" s="4">
        <v>2976</v>
      </c>
      <c r="I121" s="4">
        <v>7073</v>
      </c>
      <c r="J121" s="6">
        <v>892</v>
      </c>
      <c r="K121" s="6">
        <v>7965</v>
      </c>
      <c r="L121" s="6">
        <v>753</v>
      </c>
    </row>
    <row r="122" spans="1:12" ht="13.5">
      <c r="A122" s="1">
        <f t="shared" si="1"/>
        <v>1988</v>
      </c>
      <c r="B122" s="1">
        <f t="shared" si="2"/>
        <v>12605</v>
      </c>
      <c r="C122" s="4">
        <v>9579</v>
      </c>
      <c r="D122" s="2"/>
      <c r="E122" s="4">
        <v>9579</v>
      </c>
      <c r="F122" s="4">
        <v>2018</v>
      </c>
      <c r="G122" s="4">
        <v>1008</v>
      </c>
      <c r="H122" s="4">
        <v>3026</v>
      </c>
      <c r="I122" s="4">
        <v>11597</v>
      </c>
      <c r="J122" s="4">
        <v>1008</v>
      </c>
      <c r="K122" s="4">
        <v>12605</v>
      </c>
      <c r="L122" s="4">
        <v>1408</v>
      </c>
    </row>
    <row r="123" spans="1:12" ht="13.5">
      <c r="A123" s="1">
        <f t="shared" si="1"/>
        <v>1989</v>
      </c>
      <c r="B123" s="1">
        <f t="shared" si="2"/>
        <v>13777</v>
      </c>
      <c r="C123" s="5">
        <v>9676</v>
      </c>
      <c r="D123" s="3"/>
      <c r="E123" s="4">
        <v>9676</v>
      </c>
      <c r="F123" s="4">
        <v>2204</v>
      </c>
      <c r="G123" s="4">
        <v>1897</v>
      </c>
      <c r="H123" s="4">
        <v>4101</v>
      </c>
      <c r="I123" s="4">
        <v>11880</v>
      </c>
      <c r="J123" s="4">
        <v>1897</v>
      </c>
      <c r="K123" s="4">
        <v>13777</v>
      </c>
      <c r="L123" s="4">
        <v>1459</v>
      </c>
    </row>
    <row r="124" spans="1:12" ht="13.5">
      <c r="A124" s="1">
        <f t="shared" si="1"/>
        <v>1990</v>
      </c>
      <c r="B124" s="1">
        <f t="shared" si="2"/>
        <v>16134</v>
      </c>
      <c r="C124" s="4">
        <v>9607</v>
      </c>
      <c r="D124" s="2"/>
      <c r="E124" s="4">
        <v>9607</v>
      </c>
      <c r="F124" s="4">
        <v>3528</v>
      </c>
      <c r="G124" s="4">
        <v>2999</v>
      </c>
      <c r="H124" s="4">
        <v>6527</v>
      </c>
      <c r="I124" s="4">
        <v>13135</v>
      </c>
      <c r="J124" s="4">
        <v>2999</v>
      </c>
      <c r="K124" s="4">
        <v>16134</v>
      </c>
      <c r="L124" s="4">
        <v>2028</v>
      </c>
    </row>
    <row r="125" spans="1:12" ht="13.5">
      <c r="A125" s="1">
        <f t="shared" si="1"/>
        <v>1991</v>
      </c>
      <c r="B125" s="1">
        <f t="shared" si="2"/>
        <v>18119</v>
      </c>
      <c r="C125" s="4">
        <v>10596</v>
      </c>
      <c r="D125" s="2"/>
      <c r="E125" s="4">
        <v>10596</v>
      </c>
      <c r="F125" s="4">
        <v>4002</v>
      </c>
      <c r="G125" s="4">
        <v>3521</v>
      </c>
      <c r="H125" s="4">
        <v>7523</v>
      </c>
      <c r="I125" s="4">
        <v>14598</v>
      </c>
      <c r="J125" s="4">
        <v>3521</v>
      </c>
      <c r="K125" s="4">
        <v>18119</v>
      </c>
      <c r="L125" s="4">
        <v>2323</v>
      </c>
    </row>
    <row r="126" spans="1:12" ht="13.5">
      <c r="A126" s="1">
        <f t="shared" si="1"/>
        <v>1992</v>
      </c>
      <c r="B126" s="1">
        <f t="shared" si="2"/>
        <v>21106</v>
      </c>
      <c r="C126" s="4">
        <v>12758</v>
      </c>
      <c r="D126" s="2"/>
      <c r="E126" s="4">
        <v>12758</v>
      </c>
      <c r="F126" s="4">
        <v>4350</v>
      </c>
      <c r="G126" s="4">
        <v>3998</v>
      </c>
      <c r="H126" s="4">
        <v>8348</v>
      </c>
      <c r="I126" s="4">
        <v>17108</v>
      </c>
      <c r="J126" s="4">
        <v>3998</v>
      </c>
      <c r="K126" s="4">
        <v>21106</v>
      </c>
      <c r="L126" s="4">
        <v>2505</v>
      </c>
    </row>
    <row r="127" spans="1:12" ht="13.5">
      <c r="A127" s="1">
        <f t="shared" si="1"/>
        <v>1993</v>
      </c>
      <c r="B127" s="1">
        <f t="shared" si="2"/>
        <v>26843</v>
      </c>
      <c r="C127" s="4">
        <v>16402</v>
      </c>
      <c r="D127" s="2"/>
      <c r="E127" s="4">
        <v>16402</v>
      </c>
      <c r="F127" s="4">
        <v>5445</v>
      </c>
      <c r="G127" s="4">
        <v>4996</v>
      </c>
      <c r="H127" s="4">
        <v>10441</v>
      </c>
      <c r="I127" s="4">
        <v>21847</v>
      </c>
      <c r="J127" s="4">
        <v>4996</v>
      </c>
      <c r="K127" s="4">
        <v>26843</v>
      </c>
      <c r="L127" s="4">
        <v>3439</v>
      </c>
    </row>
    <row r="128" spans="1:12" ht="13.5">
      <c r="A128" s="1">
        <v>1994</v>
      </c>
      <c r="B128" s="1">
        <f t="shared" si="2"/>
        <v>28922</v>
      </c>
      <c r="C128" s="4">
        <v>15723</v>
      </c>
      <c r="D128" s="4">
        <v>2272</v>
      </c>
      <c r="E128" s="4">
        <v>17995</v>
      </c>
      <c r="F128" s="4">
        <v>5568</v>
      </c>
      <c r="G128" s="4">
        <v>5359</v>
      </c>
      <c r="H128" s="4">
        <v>10927</v>
      </c>
      <c r="I128" s="4">
        <v>21291</v>
      </c>
      <c r="J128" s="4">
        <v>7631</v>
      </c>
      <c r="K128" s="4">
        <v>28922</v>
      </c>
      <c r="L128" s="4">
        <v>3384</v>
      </c>
    </row>
    <row r="129" spans="1:12" ht="13.5">
      <c r="A129" s="1">
        <v>1995</v>
      </c>
      <c r="B129" s="1">
        <f t="shared" si="2"/>
        <v>40393</v>
      </c>
      <c r="C129" s="4">
        <v>22371</v>
      </c>
      <c r="D129" s="4">
        <v>3195</v>
      </c>
      <c r="E129" s="4">
        <v>25566</v>
      </c>
      <c r="F129" s="4">
        <v>7518</v>
      </c>
      <c r="G129" s="4">
        <v>7309</v>
      </c>
      <c r="H129" s="4">
        <v>14827</v>
      </c>
      <c r="I129" s="4">
        <v>29889</v>
      </c>
      <c r="J129" s="4">
        <v>10504</v>
      </c>
      <c r="K129" s="4">
        <v>40393</v>
      </c>
      <c r="L129" s="4">
        <v>4056</v>
      </c>
    </row>
    <row r="130" spans="1:12" ht="13.5">
      <c r="A130" s="1">
        <v>1996</v>
      </c>
      <c r="B130" s="1">
        <f t="shared" si="2"/>
        <v>46634</v>
      </c>
      <c r="C130" s="4">
        <v>19610</v>
      </c>
      <c r="D130" s="4">
        <v>3312</v>
      </c>
      <c r="E130" s="4">
        <v>22922</v>
      </c>
      <c r="F130" s="4">
        <v>11540</v>
      </c>
      <c r="G130" s="4">
        <v>12172</v>
      </c>
      <c r="H130" s="4">
        <v>23712</v>
      </c>
      <c r="I130" s="4">
        <v>31150</v>
      </c>
      <c r="J130" s="4">
        <v>15484</v>
      </c>
      <c r="K130" s="4">
        <v>46634</v>
      </c>
      <c r="L130" s="4">
        <v>5005</v>
      </c>
    </row>
    <row r="131" spans="1:12" ht="13.5">
      <c r="A131" s="1">
        <f aca="true" t="shared" si="3" ref="A131:A136">A130+1</f>
        <v>1997</v>
      </c>
      <c r="B131" s="1">
        <f t="shared" si="2"/>
        <v>54886</v>
      </c>
      <c r="C131" s="4">
        <v>20650</v>
      </c>
      <c r="D131" s="4">
        <v>4695</v>
      </c>
      <c r="E131" s="4">
        <v>25345</v>
      </c>
      <c r="F131" s="4">
        <v>13543</v>
      </c>
      <c r="G131" s="4">
        <v>15998</v>
      </c>
      <c r="H131" s="4">
        <v>29541</v>
      </c>
      <c r="I131" s="4">
        <v>34193</v>
      </c>
      <c r="J131" s="4">
        <v>20693</v>
      </c>
      <c r="K131" s="4">
        <v>54886</v>
      </c>
      <c r="L131" s="4">
        <v>4903</v>
      </c>
    </row>
    <row r="132" spans="1:12" ht="13.5">
      <c r="A132" s="1">
        <f t="shared" si="3"/>
        <v>1998</v>
      </c>
      <c r="B132" s="1">
        <f t="shared" si="2"/>
        <v>84602</v>
      </c>
      <c r="C132" s="4">
        <v>32085</v>
      </c>
      <c r="D132" s="4">
        <v>18744</v>
      </c>
      <c r="E132" s="4">
        <v>50829</v>
      </c>
      <c r="F132" s="4">
        <v>12160</v>
      </c>
      <c r="G132" s="4">
        <v>21613</v>
      </c>
      <c r="H132" s="4">
        <v>33773</v>
      </c>
      <c r="I132" s="4">
        <v>44245</v>
      </c>
      <c r="J132" s="4">
        <v>40357</v>
      </c>
      <c r="K132" s="4">
        <v>84602</v>
      </c>
      <c r="L132" s="4">
        <v>4476</v>
      </c>
    </row>
    <row r="133" spans="1:12" ht="13.5">
      <c r="A133" s="1">
        <f t="shared" si="3"/>
        <v>1999</v>
      </c>
      <c r="B133" s="1">
        <f t="shared" si="2"/>
        <v>71008</v>
      </c>
      <c r="C133" s="4">
        <v>23359</v>
      </c>
      <c r="D133" s="4">
        <v>16958</v>
      </c>
      <c r="E133" s="4">
        <v>40317</v>
      </c>
      <c r="F133" s="4">
        <v>10840</v>
      </c>
      <c r="G133" s="4">
        <v>19851</v>
      </c>
      <c r="H133" s="4">
        <v>30691</v>
      </c>
      <c r="I133" s="4">
        <v>34199</v>
      </c>
      <c r="J133" s="4">
        <v>36809</v>
      </c>
      <c r="K133" s="4">
        <v>71008</v>
      </c>
      <c r="L133" s="4">
        <v>3839</v>
      </c>
    </row>
    <row r="134" spans="1:12" ht="13.5">
      <c r="A134" s="1">
        <f t="shared" si="3"/>
        <v>2000</v>
      </c>
      <c r="B134" s="1">
        <f t="shared" si="2"/>
        <v>71721</v>
      </c>
      <c r="C134" s="4">
        <v>24797</v>
      </c>
      <c r="D134" s="4">
        <v>21115</v>
      </c>
      <c r="E134" s="4">
        <f aca="true" t="shared" si="4" ref="E134:E143">SUM(C134:D134)</f>
        <v>45912</v>
      </c>
      <c r="F134" s="4">
        <v>9556</v>
      </c>
      <c r="G134" s="4">
        <v>16253</v>
      </c>
      <c r="H134" s="4">
        <f aca="true" t="shared" si="5" ref="H134:H143">SUM(F134:G134)</f>
        <v>25809</v>
      </c>
      <c r="I134" s="4">
        <f aca="true" t="shared" si="6" ref="I134:J136">C134+F134</f>
        <v>34353</v>
      </c>
      <c r="J134" s="4">
        <f t="shared" si="6"/>
        <v>37368</v>
      </c>
      <c r="K134" s="4">
        <f aca="true" t="shared" si="7" ref="K134:K143">SUM(I134:J134)</f>
        <v>71721</v>
      </c>
      <c r="L134" s="4">
        <v>3583</v>
      </c>
    </row>
    <row r="135" spans="1:12" ht="13.5">
      <c r="A135" s="1">
        <f t="shared" si="3"/>
        <v>2001</v>
      </c>
      <c r="B135" s="1">
        <f t="shared" si="2"/>
        <v>60645</v>
      </c>
      <c r="C135" s="4">
        <v>19753</v>
      </c>
      <c r="D135" s="4">
        <v>16499</v>
      </c>
      <c r="E135" s="4">
        <f t="shared" si="4"/>
        <v>36252</v>
      </c>
      <c r="F135" s="4">
        <v>9359</v>
      </c>
      <c r="G135" s="4">
        <v>15034</v>
      </c>
      <c r="H135" s="4">
        <f t="shared" si="5"/>
        <v>24393</v>
      </c>
      <c r="I135" s="4">
        <f t="shared" si="6"/>
        <v>29112</v>
      </c>
      <c r="J135" s="4">
        <f t="shared" si="6"/>
        <v>31533</v>
      </c>
      <c r="K135" s="4">
        <f t="shared" si="7"/>
        <v>60645</v>
      </c>
      <c r="L135" s="4">
        <v>3113</v>
      </c>
    </row>
    <row r="136" spans="1:12" ht="13.5">
      <c r="A136" s="1">
        <f t="shared" si="3"/>
        <v>2002</v>
      </c>
      <c r="B136" s="1">
        <f t="shared" si="2"/>
        <v>59883</v>
      </c>
      <c r="C136" s="4">
        <v>20921</v>
      </c>
      <c r="D136" s="4">
        <v>16680</v>
      </c>
      <c r="E136" s="4">
        <f t="shared" si="4"/>
        <v>37601</v>
      </c>
      <c r="F136" s="4">
        <v>8375</v>
      </c>
      <c r="G136" s="4">
        <v>13907</v>
      </c>
      <c r="H136" s="4">
        <f t="shared" si="5"/>
        <v>22282</v>
      </c>
      <c r="I136" s="4">
        <f t="shared" si="6"/>
        <v>29296</v>
      </c>
      <c r="J136" s="4">
        <f t="shared" si="6"/>
        <v>30587</v>
      </c>
      <c r="K136" s="4">
        <f t="shared" si="7"/>
        <v>59883</v>
      </c>
      <c r="L136" s="4">
        <v>2940</v>
      </c>
    </row>
    <row r="137" spans="1:12" ht="13.5">
      <c r="A137" s="1">
        <v>2003</v>
      </c>
      <c r="B137" s="1">
        <f t="shared" si="2"/>
        <v>60495</v>
      </c>
      <c r="C137" s="1">
        <v>20388</v>
      </c>
      <c r="D137" s="1">
        <v>17438</v>
      </c>
      <c r="E137" s="4">
        <f t="shared" si="4"/>
        <v>37826</v>
      </c>
      <c r="F137" s="1">
        <v>8782</v>
      </c>
      <c r="G137" s="1">
        <v>13887</v>
      </c>
      <c r="H137" s="4">
        <f t="shared" si="5"/>
        <v>22669</v>
      </c>
      <c r="I137" s="4">
        <f aca="true" t="shared" si="8" ref="I137:J143">C137+F137</f>
        <v>29170</v>
      </c>
      <c r="J137" s="4">
        <f t="shared" si="8"/>
        <v>31325</v>
      </c>
      <c r="K137" s="4">
        <f t="shared" si="7"/>
        <v>60495</v>
      </c>
      <c r="L137" s="1">
        <v>2969</v>
      </c>
    </row>
    <row r="138" spans="1:12" ht="13.5">
      <c r="A138" s="1">
        <v>2004</v>
      </c>
      <c r="B138" s="1">
        <f t="shared" si="2"/>
        <v>69708</v>
      </c>
      <c r="C138" s="1">
        <v>21861</v>
      </c>
      <c r="D138" s="1">
        <v>23277</v>
      </c>
      <c r="E138" s="4">
        <f t="shared" si="4"/>
        <v>45138</v>
      </c>
      <c r="F138" s="1">
        <v>8931</v>
      </c>
      <c r="G138" s="1">
        <v>15639</v>
      </c>
      <c r="H138" s="4">
        <f t="shared" si="5"/>
        <v>24570</v>
      </c>
      <c r="I138" s="4">
        <f t="shared" si="8"/>
        <v>30792</v>
      </c>
      <c r="J138" s="4">
        <f t="shared" si="8"/>
        <v>38916</v>
      </c>
      <c r="K138" s="4">
        <f t="shared" si="7"/>
        <v>69708</v>
      </c>
      <c r="L138" s="1">
        <v>2790</v>
      </c>
    </row>
    <row r="139" spans="1:12" ht="13.5">
      <c r="A139" s="1">
        <v>2005</v>
      </c>
      <c r="B139" s="1">
        <f t="shared" si="2"/>
        <v>78357</v>
      </c>
      <c r="C139" s="1">
        <v>22525</v>
      </c>
      <c r="D139" s="1">
        <v>27294</v>
      </c>
      <c r="E139" s="4">
        <f t="shared" si="4"/>
        <v>49819</v>
      </c>
      <c r="F139" s="1">
        <v>10494</v>
      </c>
      <c r="G139" s="1">
        <v>18044</v>
      </c>
      <c r="H139" s="4">
        <f t="shared" si="5"/>
        <v>28538</v>
      </c>
      <c r="I139" s="4">
        <f t="shared" si="8"/>
        <v>33019</v>
      </c>
      <c r="J139" s="4">
        <f t="shared" si="8"/>
        <v>45338</v>
      </c>
      <c r="K139" s="4">
        <f t="shared" si="7"/>
        <v>78357</v>
      </c>
      <c r="L139" s="1">
        <v>2829</v>
      </c>
    </row>
    <row r="140" spans="1:12" ht="13.5">
      <c r="A140" s="1">
        <v>2006</v>
      </c>
      <c r="B140" s="1">
        <f t="shared" si="2"/>
        <v>71546</v>
      </c>
      <c r="C140" s="1">
        <v>18780</v>
      </c>
      <c r="D140" s="1">
        <v>23321</v>
      </c>
      <c r="E140" s="4">
        <f t="shared" si="4"/>
        <v>42101</v>
      </c>
      <c r="F140" s="1">
        <v>10142</v>
      </c>
      <c r="G140" s="13">
        <v>19303</v>
      </c>
      <c r="H140" s="4">
        <f t="shared" si="5"/>
        <v>29445</v>
      </c>
      <c r="I140" s="4">
        <f t="shared" si="8"/>
        <v>28922</v>
      </c>
      <c r="J140" s="4">
        <f t="shared" si="8"/>
        <v>42624</v>
      </c>
      <c r="K140" s="4">
        <f t="shared" si="7"/>
        <v>71546</v>
      </c>
      <c r="L140" s="1">
        <v>3082</v>
      </c>
    </row>
    <row r="141" spans="1:12" ht="13.5">
      <c r="A141" s="1">
        <v>2007</v>
      </c>
      <c r="B141" s="1">
        <f t="shared" si="2"/>
        <v>72956</v>
      </c>
      <c r="C141" s="1">
        <v>18916</v>
      </c>
      <c r="D141" s="1">
        <v>23197</v>
      </c>
      <c r="E141" s="4">
        <f t="shared" si="4"/>
        <v>42113</v>
      </c>
      <c r="F141" s="1">
        <v>10726</v>
      </c>
      <c r="G141" s="1">
        <v>20117</v>
      </c>
      <c r="H141" s="4">
        <f t="shared" si="5"/>
        <v>30843</v>
      </c>
      <c r="I141" s="4">
        <f t="shared" si="8"/>
        <v>29642</v>
      </c>
      <c r="J141" s="4">
        <f t="shared" si="8"/>
        <v>43314</v>
      </c>
      <c r="K141" s="4">
        <f t="shared" si="7"/>
        <v>72956</v>
      </c>
      <c r="L141" s="1">
        <v>3244</v>
      </c>
    </row>
    <row r="142" spans="1:12" ht="13.5">
      <c r="A142" s="1">
        <v>2008</v>
      </c>
      <c r="B142" s="1">
        <f>K142</f>
        <v>82972</v>
      </c>
      <c r="C142" s="1">
        <v>22605</v>
      </c>
      <c r="D142" s="1">
        <v>26976</v>
      </c>
      <c r="E142" s="4">
        <f t="shared" si="4"/>
        <v>49581</v>
      </c>
      <c r="F142" s="1">
        <v>12158</v>
      </c>
      <c r="G142" s="1">
        <v>21233</v>
      </c>
      <c r="H142" s="4">
        <f t="shared" si="5"/>
        <v>33391</v>
      </c>
      <c r="I142" s="4">
        <f t="shared" si="8"/>
        <v>34763</v>
      </c>
      <c r="J142" s="4">
        <f t="shared" si="8"/>
        <v>48209</v>
      </c>
      <c r="K142" s="4">
        <f t="shared" si="7"/>
        <v>82972</v>
      </c>
      <c r="L142" s="1">
        <v>4045</v>
      </c>
    </row>
    <row r="143" spans="1:11" ht="13.5">
      <c r="A143" s="1">
        <v>2009</v>
      </c>
      <c r="B143" s="1">
        <f>K143</f>
        <v>92015</v>
      </c>
      <c r="C143" s="1">
        <v>23269</v>
      </c>
      <c r="D143" s="1">
        <v>33589</v>
      </c>
      <c r="E143" s="4">
        <f t="shared" si="4"/>
        <v>56858</v>
      </c>
      <c r="F143" s="1">
        <v>12839</v>
      </c>
      <c r="G143" s="1">
        <v>22318</v>
      </c>
      <c r="H143" s="4">
        <f t="shared" si="5"/>
        <v>35157</v>
      </c>
      <c r="I143" s="4">
        <f t="shared" si="8"/>
        <v>36108</v>
      </c>
      <c r="J143" s="4">
        <f t="shared" si="8"/>
        <v>55907</v>
      </c>
      <c r="K143" s="4">
        <f t="shared" si="7"/>
        <v>92015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K122"/>
  <sheetViews>
    <sheetView zoomScale="70" zoomScaleNormal="70" workbookViewId="0" topLeftCell="A1">
      <selection activeCell="A8" sqref="A8"/>
    </sheetView>
  </sheetViews>
  <sheetFormatPr defaultColWidth="9.00390625" defaultRowHeight="13.5"/>
  <cols>
    <col min="1" max="1" width="15.25390625" style="38" bestFit="1" customWidth="1"/>
    <col min="2" max="2" width="11.00390625" style="38" bestFit="1" customWidth="1"/>
    <col min="3" max="13" width="15.375" style="38" bestFit="1" customWidth="1"/>
    <col min="14" max="31" width="15.375" style="38" customWidth="1"/>
    <col min="32" max="36" width="14.375" style="38" customWidth="1"/>
    <col min="37" max="37" width="15.375" style="38" customWidth="1"/>
    <col min="38" max="39" width="14.375" style="38" customWidth="1"/>
    <col min="40" max="16384" width="9.00390625" style="38" customWidth="1"/>
  </cols>
  <sheetData>
    <row r="1" spans="1:3" ht="13.5">
      <c r="A1" s="59" t="s">
        <v>70</v>
      </c>
      <c r="B1" s="59"/>
      <c r="C1" s="59"/>
    </row>
    <row r="4" spans="21:74" ht="13.5">
      <c r="U4" s="38" t="s">
        <v>71</v>
      </c>
      <c r="AN4" s="38" t="s">
        <v>72</v>
      </c>
      <c r="BE4" s="38" t="s">
        <v>73</v>
      </c>
      <c r="BV4" s="38" t="s">
        <v>74</v>
      </c>
    </row>
    <row r="5" spans="3:89" ht="13.5">
      <c r="C5" s="38">
        <v>1993</v>
      </c>
      <c r="D5" s="38">
        <v>1994</v>
      </c>
      <c r="E5" s="38">
        <v>1995</v>
      </c>
      <c r="F5" s="38">
        <v>1996</v>
      </c>
      <c r="G5" s="38">
        <v>1997</v>
      </c>
      <c r="H5" s="38">
        <v>1998</v>
      </c>
      <c r="I5" s="38">
        <v>1999</v>
      </c>
      <c r="J5" s="38">
        <v>2000</v>
      </c>
      <c r="K5" s="38">
        <v>2001</v>
      </c>
      <c r="L5" s="38">
        <v>2002</v>
      </c>
      <c r="M5" s="38">
        <v>2003</v>
      </c>
      <c r="N5" s="38">
        <v>2004</v>
      </c>
      <c r="O5" s="38">
        <v>2005</v>
      </c>
      <c r="P5" s="38">
        <v>2006</v>
      </c>
      <c r="Q5" s="38">
        <v>2007</v>
      </c>
      <c r="R5" s="38">
        <v>2008</v>
      </c>
      <c r="T5" s="39" t="s">
        <v>75</v>
      </c>
      <c r="U5" s="38">
        <v>1993</v>
      </c>
      <c r="V5" s="38">
        <v>1994</v>
      </c>
      <c r="W5" s="38">
        <v>1995</v>
      </c>
      <c r="X5" s="38">
        <v>1996</v>
      </c>
      <c r="Y5" s="38">
        <v>1997</v>
      </c>
      <c r="Z5" s="38">
        <v>1998</v>
      </c>
      <c r="AA5" s="38">
        <v>1999</v>
      </c>
      <c r="AB5" s="38">
        <v>2000</v>
      </c>
      <c r="AC5" s="38">
        <v>2001</v>
      </c>
      <c r="AD5" s="38">
        <v>2002</v>
      </c>
      <c r="AE5" s="38">
        <v>2003</v>
      </c>
      <c r="AF5" s="38">
        <v>2004</v>
      </c>
      <c r="AG5" s="38">
        <v>2005</v>
      </c>
      <c r="AH5" s="38">
        <v>2006</v>
      </c>
      <c r="AI5" s="38">
        <v>2007</v>
      </c>
      <c r="AJ5" s="38">
        <v>2008</v>
      </c>
      <c r="AL5" s="40" t="s">
        <v>76</v>
      </c>
      <c r="AN5" s="38">
        <v>1993</v>
      </c>
      <c r="AO5" s="38">
        <v>1994</v>
      </c>
      <c r="AP5" s="38">
        <v>1995</v>
      </c>
      <c r="AQ5" s="38">
        <v>1996</v>
      </c>
      <c r="AR5" s="38">
        <v>1997</v>
      </c>
      <c r="AS5" s="38">
        <v>1998</v>
      </c>
      <c r="AT5" s="38">
        <v>1999</v>
      </c>
      <c r="AU5" s="38">
        <v>2000</v>
      </c>
      <c r="AV5" s="38">
        <v>2001</v>
      </c>
      <c r="AW5" s="38">
        <v>2002</v>
      </c>
      <c r="AX5" s="38">
        <v>2003</v>
      </c>
      <c r="AY5" s="38">
        <v>2004</v>
      </c>
      <c r="AZ5" s="38">
        <v>2005</v>
      </c>
      <c r="BA5" s="38">
        <v>2006</v>
      </c>
      <c r="BB5" s="38">
        <v>2007</v>
      </c>
      <c r="BC5" s="38">
        <v>2008</v>
      </c>
      <c r="BE5" s="38">
        <v>1993</v>
      </c>
      <c r="BF5" s="38">
        <v>1994</v>
      </c>
      <c r="BG5" s="38">
        <v>1995</v>
      </c>
      <c r="BH5" s="38">
        <v>1996</v>
      </c>
      <c r="BI5" s="38">
        <v>1997</v>
      </c>
      <c r="BJ5" s="38">
        <v>1998</v>
      </c>
      <c r="BK5" s="38">
        <v>1999</v>
      </c>
      <c r="BL5" s="38">
        <v>2000</v>
      </c>
      <c r="BM5" s="38">
        <v>2001</v>
      </c>
      <c r="BN5" s="38">
        <v>2002</v>
      </c>
      <c r="BO5" s="38">
        <v>2003</v>
      </c>
      <c r="BP5" s="38">
        <v>2004</v>
      </c>
      <c r="BQ5" s="38">
        <v>2005</v>
      </c>
      <c r="BR5" s="38">
        <v>2006</v>
      </c>
      <c r="BS5" s="38">
        <v>2007</v>
      </c>
      <c r="BT5" s="38">
        <v>2008</v>
      </c>
      <c r="BV5" s="38">
        <v>1993</v>
      </c>
      <c r="BW5" s="38">
        <v>1994</v>
      </c>
      <c r="BX5" s="38">
        <v>1995</v>
      </c>
      <c r="BY5" s="38">
        <v>1996</v>
      </c>
      <c r="BZ5" s="38">
        <v>1997</v>
      </c>
      <c r="CA5" s="38">
        <v>1998</v>
      </c>
      <c r="CB5" s="38">
        <v>1999</v>
      </c>
      <c r="CC5" s="38">
        <v>2000</v>
      </c>
      <c r="CD5" s="38">
        <v>2001</v>
      </c>
      <c r="CE5" s="38">
        <v>2002</v>
      </c>
      <c r="CF5" s="38">
        <v>2003</v>
      </c>
      <c r="CG5" s="38">
        <v>2004</v>
      </c>
      <c r="CH5" s="38">
        <v>2005</v>
      </c>
      <c r="CI5" s="38">
        <v>2006</v>
      </c>
      <c r="CJ5" s="38">
        <v>2007</v>
      </c>
      <c r="CK5" s="38">
        <v>2008</v>
      </c>
    </row>
    <row r="6" spans="1:18" ht="13.5">
      <c r="A6" s="38" t="s">
        <v>75</v>
      </c>
      <c r="B6" s="38" t="s">
        <v>77</v>
      </c>
      <c r="C6" s="38" t="s">
        <v>78</v>
      </c>
      <c r="D6" s="38" t="s">
        <v>79</v>
      </c>
      <c r="E6" s="38" t="s">
        <v>80</v>
      </c>
      <c r="F6" s="38" t="s">
        <v>81</v>
      </c>
      <c r="G6" s="38" t="s">
        <v>82</v>
      </c>
      <c r="H6" s="38" t="s">
        <v>83</v>
      </c>
      <c r="I6" s="38" t="s">
        <v>84</v>
      </c>
      <c r="J6" s="38" t="s">
        <v>85</v>
      </c>
      <c r="K6" s="38" t="s">
        <v>86</v>
      </c>
      <c r="L6" s="38" t="s">
        <v>87</v>
      </c>
      <c r="M6" s="38" t="s">
        <v>88</v>
      </c>
      <c r="N6" s="38" t="s">
        <v>89</v>
      </c>
      <c r="O6" s="38" t="s">
        <v>90</v>
      </c>
      <c r="P6" s="38" t="s">
        <v>91</v>
      </c>
      <c r="Q6" s="38" t="s">
        <v>92</v>
      </c>
      <c r="R6" s="38" t="s">
        <v>93</v>
      </c>
    </row>
    <row r="7" spans="1:89" ht="13.5">
      <c r="A7" s="38">
        <v>0</v>
      </c>
      <c r="B7" s="38">
        <f>A7+0.5</f>
        <v>0.5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T7" s="38">
        <f>$B7</f>
        <v>0.5</v>
      </c>
      <c r="U7" s="40">
        <f>IF(AND(SUM(C$7:C7)&gt;0.025,SUM(C$7:C7)&lt;0.975),IF(C7=MAX(C$7:C$107),"max","*"),"")</f>
      </c>
      <c r="V7" s="40">
        <f>IF(AND(SUM(D$7:D7)&gt;0.025,SUM(D$7:D7)&lt;0.975),IF(D7=MAX(D$7:D$107),"max","*"),"")</f>
      </c>
      <c r="W7" s="40">
        <f>IF(AND(SUM(E$7:E7)&gt;0.025,SUM(E$7:E7)&lt;0.975),IF(E7=MAX(E$7:E$107),"max","*"),"")</f>
      </c>
      <c r="X7" s="40">
        <f>IF(AND(SUM(F$7:F7)&gt;0.025,SUM(F$7:F7)&lt;0.975),IF(F7=MAX(F$7:F$107),"max","*"),"")</f>
      </c>
      <c r="Y7" s="40">
        <f>IF(AND(SUM(G$7:G7)&gt;0.025,SUM(G$7:G7)&lt;0.975),IF(G7=MAX(G$7:G$107),"max","*"),"")</f>
      </c>
      <c r="Z7" s="40">
        <f>IF(AND(SUM(H$7:H7)&gt;0.025,SUM(H$7:H7)&lt;0.975),IF(H7=MAX(H$7:H$107),"max","*"),"")</f>
      </c>
      <c r="AA7" s="40">
        <f>IF(AND(SUM(I$7:I7)&gt;0.025,SUM(I$7:I7)&lt;0.975),IF(I7=MAX(I$7:I$107),"max","*"),"")</f>
      </c>
      <c r="AB7" s="40">
        <f>IF(AND(SUM(J$7:J7)&gt;0.025,SUM(J$7:J7)&lt;0.975),IF(J7=MAX(J$7:J$107),"max","*"),"")</f>
      </c>
      <c r="AC7" s="40">
        <f>IF(AND(SUM(K$7:K7)&gt;0.025,SUM(K$7:K7)&lt;0.975),IF(K7=MAX(K$7:K$107),"max","*"),"")</f>
      </c>
      <c r="AD7" s="40">
        <f>IF(AND(SUM(L$7:L7)&gt;0.025,SUM(L$7:L7)&lt;0.975),IF(L7=MAX(L$7:L$107),"max","*"),"")</f>
      </c>
      <c r="AE7" s="40">
        <f>IF(AND(SUM(M$7:M7)&gt;0.025,SUM(M$7:M7)&lt;0.975),IF(M7=MAX(M$7:M$107),"max","*"),"")</f>
      </c>
      <c r="AF7" s="40">
        <f>IF(AND(SUM(N$7:N7)&gt;0.025,SUM(N$7:N7)&lt;0.975),IF(N7=MAX(N$7:N$107),"max","*"),"")</f>
      </c>
      <c r="AG7" s="40">
        <f>IF(AND(SUM(O$7:O7)&gt;0.025,SUM(O$7:O7)&lt;0.975),IF(O7=MAX(O$7:O$107),"max","*"),"")</f>
      </c>
      <c r="AH7" s="40">
        <f>IF(AND(SUM(P$7:P7)&gt;0.025,SUM(P$7:P7)&lt;0.975),IF(P7=MAX(P$7:P$107),"max","*"),"")</f>
      </c>
      <c r="AI7" s="40">
        <f>IF(AND(SUM(Q$7:Q7)&gt;0.025,SUM(Q$7:Q7)&lt;0.975),IF(Q7=MAX(Q$7:Q$107),"max","*"),"")</f>
      </c>
      <c r="AJ7" s="40">
        <f>IF(AND(SUM(R$7:R7)&gt;0.025,SUM(R$7:R7)&lt;0.975),IF(R7=MAX(R$7:R$107),"max","*"),"")</f>
      </c>
      <c r="AL7" s="38">
        <f>$B7</f>
        <v>0.5</v>
      </c>
      <c r="AM7" s="40"/>
      <c r="AN7" s="38">
        <f>$B7*C7</f>
        <v>0</v>
      </c>
      <c r="AO7" s="38">
        <f aca="true" t="shared" si="0" ref="AO7:AZ22">$B7*D7</f>
        <v>0</v>
      </c>
      <c r="AP7" s="38">
        <f t="shared" si="0"/>
        <v>0</v>
      </c>
      <c r="AQ7" s="38">
        <f t="shared" si="0"/>
        <v>0</v>
      </c>
      <c r="AR7" s="38">
        <f t="shared" si="0"/>
        <v>0</v>
      </c>
      <c r="AS7" s="38">
        <f t="shared" si="0"/>
        <v>0</v>
      </c>
      <c r="AT7" s="38">
        <f t="shared" si="0"/>
        <v>0</v>
      </c>
      <c r="AU7" s="38">
        <f t="shared" si="0"/>
        <v>0</v>
      </c>
      <c r="AV7" s="38">
        <f t="shared" si="0"/>
        <v>0</v>
      </c>
      <c r="AW7" s="38">
        <f t="shared" si="0"/>
        <v>0</v>
      </c>
      <c r="AX7" s="38">
        <f t="shared" si="0"/>
        <v>0</v>
      </c>
      <c r="AY7" s="38">
        <f t="shared" si="0"/>
        <v>0</v>
      </c>
      <c r="AZ7" s="38">
        <f t="shared" si="0"/>
        <v>0</v>
      </c>
      <c r="BA7" s="38">
        <f aca="true" t="shared" si="1" ref="BA7:BA70">$B7*P7</f>
        <v>0</v>
      </c>
      <c r="BB7" s="38">
        <f aca="true" t="shared" si="2" ref="BB7:BC70">$B7*Q7</f>
        <v>0</v>
      </c>
      <c r="BC7" s="38">
        <f t="shared" si="2"/>
        <v>0</v>
      </c>
      <c r="BE7" s="38">
        <f aca="true" t="shared" si="3" ref="BE7:BE22">($B7-AN$108)^2*C7</f>
        <v>0</v>
      </c>
      <c r="BF7" s="38">
        <f aca="true" t="shared" si="4" ref="BF7:BF70">($B7-AO$108)^2*D7</f>
        <v>0</v>
      </c>
      <c r="BG7" s="38">
        <f aca="true" t="shared" si="5" ref="BG7:BG70">($B7-AP$108)^2*E7</f>
        <v>0</v>
      </c>
      <c r="BH7" s="38">
        <f aca="true" t="shared" si="6" ref="BH7:BH70">($B7-AQ$108)^2*F7</f>
        <v>0</v>
      </c>
      <c r="BI7" s="38">
        <f aca="true" t="shared" si="7" ref="BI7:BI70">($B7-AR$108)^2*G7</f>
        <v>0</v>
      </c>
      <c r="BJ7" s="38">
        <f aca="true" t="shared" si="8" ref="BJ7:BJ70">($B7-AS$108)^2*H7</f>
        <v>0</v>
      </c>
      <c r="BK7" s="38">
        <f aca="true" t="shared" si="9" ref="BK7:BK70">($B7-AT$108)^2*I7</f>
        <v>0</v>
      </c>
      <c r="BL7" s="38">
        <f aca="true" t="shared" si="10" ref="BL7:BT7">($B7-AU$108)^2*J7</f>
        <v>0</v>
      </c>
      <c r="BM7" s="38">
        <f t="shared" si="10"/>
        <v>0</v>
      </c>
      <c r="BN7" s="38">
        <f t="shared" si="10"/>
        <v>0</v>
      </c>
      <c r="BO7" s="38">
        <f t="shared" si="10"/>
        <v>0</v>
      </c>
      <c r="BP7" s="38">
        <f t="shared" si="10"/>
        <v>0</v>
      </c>
      <c r="BQ7" s="38">
        <f t="shared" si="10"/>
        <v>0</v>
      </c>
      <c r="BR7" s="38">
        <f t="shared" si="10"/>
        <v>0</v>
      </c>
      <c r="BS7" s="38">
        <f t="shared" si="10"/>
        <v>0</v>
      </c>
      <c r="BT7" s="38">
        <f t="shared" si="10"/>
        <v>0</v>
      </c>
      <c r="BV7" s="38">
        <f>SUM(C$7:C7)</f>
        <v>0</v>
      </c>
      <c r="BW7" s="38">
        <f>SUM(D$7:D7)</f>
        <v>0</v>
      </c>
      <c r="BX7" s="38">
        <f>SUM(E$7:E7)</f>
        <v>0</v>
      </c>
      <c r="BY7" s="38">
        <f>SUM(F$7:F7)</f>
        <v>0</v>
      </c>
      <c r="BZ7" s="38">
        <f>SUM(G$7:G7)</f>
        <v>0</v>
      </c>
      <c r="CA7" s="38">
        <f>SUM(H$7:H7)</f>
        <v>0</v>
      </c>
      <c r="CB7" s="38">
        <f>SUM(I$7:I7)</f>
        <v>0</v>
      </c>
      <c r="CC7" s="38">
        <f>SUM(J$7:J7)</f>
        <v>0</v>
      </c>
      <c r="CD7" s="38">
        <f>SUM(K$7:K7)</f>
        <v>0</v>
      </c>
      <c r="CE7" s="38">
        <f>SUM(L$7:L7)</f>
        <v>0</v>
      </c>
      <c r="CF7" s="38">
        <f>SUM(M$7:M7)</f>
        <v>0</v>
      </c>
      <c r="CG7" s="38">
        <f>SUM(N$7:N7)</f>
        <v>0</v>
      </c>
      <c r="CH7" s="38">
        <f>SUM(O$7:O7)</f>
        <v>0</v>
      </c>
      <c r="CI7" s="38">
        <f>SUM(P$7:P7)</f>
        <v>0</v>
      </c>
      <c r="CJ7" s="38">
        <f>SUM(Q$7:Q7)</f>
        <v>0</v>
      </c>
      <c r="CK7" s="38">
        <f>SUM(R$7:R7)</f>
        <v>0</v>
      </c>
    </row>
    <row r="8" spans="1:89" ht="13.5">
      <c r="A8" s="38">
        <f>A7+10</f>
        <v>10</v>
      </c>
      <c r="B8" s="38">
        <f>A8+5</f>
        <v>15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T8" s="38">
        <f aca="true" t="shared" si="11" ref="T8:T71">$B8</f>
        <v>15</v>
      </c>
      <c r="U8" s="40">
        <f>IF(AND(SUM(C$7:C8)&gt;0.025,SUM(C$7:C8)&lt;0.975),IF(C8=MAX(C$7:C$107),"max","*"),"")</f>
      </c>
      <c r="V8" s="40">
        <f>IF(AND(SUM(D$7:D8)&gt;0.025,SUM(D$7:D8)&lt;0.975),IF(D8=MAX(D$7:D$107),"max","*"),"")</f>
      </c>
      <c r="W8" s="40">
        <f>IF(AND(SUM(E$7:E8)&gt;0.025,SUM(E$7:E8)&lt;0.975),IF(E8=MAX(E$7:E$107),"max","*"),"")</f>
      </c>
      <c r="X8" s="40">
        <f>IF(AND(SUM(F$7:F8)&gt;0.025,SUM(F$7:F8)&lt;0.975),IF(F8=MAX(F$7:F$107),"max","*"),"")</f>
      </c>
      <c r="Y8" s="40">
        <f>IF(AND(SUM(G$7:G8)&gt;0.025,SUM(G$7:G8)&lt;0.975),IF(G8=MAX(G$7:G$107),"max","*"),"")</f>
      </c>
      <c r="Z8" s="40">
        <f>IF(AND(SUM(H$7:H8)&gt;0.025,SUM(H$7:H8)&lt;0.975),IF(H8=MAX(H$7:H$107),"max","*"),"")</f>
      </c>
      <c r="AA8" s="40">
        <f>IF(AND(SUM(I$7:I8)&gt;0.025,SUM(I$7:I8)&lt;0.975),IF(I8=MAX(I$7:I$107),"max","*"),"")</f>
      </c>
      <c r="AB8" s="40">
        <f>IF(AND(SUM(J$7:J8)&gt;0.025,SUM(J$7:J8)&lt;0.975),IF(J8=MAX(J$7:J$107),"max","*"),"")</f>
      </c>
      <c r="AC8" s="40">
        <f>IF(AND(SUM(K$7:K8)&gt;0.025,SUM(K$7:K8)&lt;0.975),IF(K8=MAX(K$7:K$107),"max","*"),"")</f>
      </c>
      <c r="AD8" s="40">
        <f>IF(AND(SUM(L$7:L8)&gt;0.025,SUM(L$7:L8)&lt;0.975),IF(L8=MAX(L$7:L$107),"max","*"),"")</f>
      </c>
      <c r="AE8" s="40">
        <f>IF(AND(SUM(M$7:M8)&gt;0.025,SUM(M$7:M8)&lt;0.975),IF(M8=MAX(M$7:M$107),"max","*"),"")</f>
      </c>
      <c r="AF8" s="40">
        <f>IF(AND(SUM(N$7:N8)&gt;0.025,SUM(N$7:N8)&lt;0.975),IF(N8=MAX(N$7:N$107),"max","*"),"")</f>
      </c>
      <c r="AG8" s="40">
        <f>IF(AND(SUM(O$7:O8)&gt;0.025,SUM(O$7:O8)&lt;0.975),IF(O8=MAX(O$7:O$107),"max","*"),"")</f>
      </c>
      <c r="AH8" s="40">
        <f>IF(AND(SUM(P$7:P8)&gt;0.025,SUM(P$7:P8)&lt;0.975),IF(P8=MAX(P$7:P$107),"max","*"),"")</f>
      </c>
      <c r="AI8" s="40">
        <f>IF(AND(SUM(Q$7:Q8)&gt;0.025,SUM(Q$7:Q8)&lt;0.975),IF(Q8=MAX(Q$7:Q$107),"max","*"),"")</f>
      </c>
      <c r="AJ8" s="40">
        <f>IF(AND(SUM(R$7:R8)&gt;0.025,SUM(R$7:R8)&lt;0.975),IF(R8=MAX(R$7:R$107),"max","*"),"")</f>
      </c>
      <c r="AL8" s="38">
        <f aca="true" t="shared" si="12" ref="AL8:AL71">$B8</f>
        <v>15</v>
      </c>
      <c r="AM8" s="40"/>
      <c r="AN8" s="38">
        <f aca="true" t="shared" si="13" ref="AN8:AN71">$B8*C8</f>
        <v>0</v>
      </c>
      <c r="AO8" s="38">
        <f t="shared" si="0"/>
        <v>0</v>
      </c>
      <c r="AP8" s="38">
        <f t="shared" si="0"/>
        <v>0</v>
      </c>
      <c r="AQ8" s="38">
        <f t="shared" si="0"/>
        <v>0</v>
      </c>
      <c r="AR8" s="38">
        <f t="shared" si="0"/>
        <v>0</v>
      </c>
      <c r="AS8" s="38">
        <f t="shared" si="0"/>
        <v>0</v>
      </c>
      <c r="AT8" s="38">
        <f t="shared" si="0"/>
        <v>0</v>
      </c>
      <c r="AU8" s="38">
        <f t="shared" si="0"/>
        <v>0</v>
      </c>
      <c r="AV8" s="38">
        <f t="shared" si="0"/>
        <v>0</v>
      </c>
      <c r="AW8" s="38">
        <f t="shared" si="0"/>
        <v>0</v>
      </c>
      <c r="AX8" s="38">
        <f aca="true" t="shared" si="14" ref="AX8:AX22">$B8*M8</f>
        <v>0</v>
      </c>
      <c r="AY8" s="38">
        <f aca="true" t="shared" si="15" ref="AY8:AZ71">$B8*N8</f>
        <v>0</v>
      </c>
      <c r="AZ8" s="38">
        <f t="shared" si="15"/>
        <v>0</v>
      </c>
      <c r="BA8" s="38">
        <f t="shared" si="1"/>
        <v>0</v>
      </c>
      <c r="BB8" s="38">
        <f t="shared" si="2"/>
        <v>0</v>
      </c>
      <c r="BC8" s="38">
        <f t="shared" si="2"/>
        <v>0</v>
      </c>
      <c r="BE8" s="38">
        <f t="shared" si="3"/>
        <v>0</v>
      </c>
      <c r="BF8" s="38">
        <f t="shared" si="4"/>
        <v>0</v>
      </c>
      <c r="BG8" s="38">
        <f t="shared" si="5"/>
        <v>0</v>
      </c>
      <c r="BH8" s="38">
        <f t="shared" si="6"/>
        <v>0</v>
      </c>
      <c r="BI8" s="38">
        <f t="shared" si="7"/>
        <v>0</v>
      </c>
      <c r="BJ8" s="38">
        <f t="shared" si="8"/>
        <v>0</v>
      </c>
      <c r="BK8" s="38">
        <f t="shared" si="9"/>
        <v>0</v>
      </c>
      <c r="BL8" s="38">
        <f aca="true" t="shared" si="16" ref="BL8:BL22">($B8-AU$108)^2*J8</f>
        <v>0</v>
      </c>
      <c r="BM8" s="38">
        <f aca="true" t="shared" si="17" ref="BM8:BM22">($B8-AV$108)^2*K8</f>
        <v>0</v>
      </c>
      <c r="BN8" s="38">
        <f aca="true" t="shared" si="18" ref="BN8:BN22">($B8-AW$108)^2*L8</f>
        <v>0</v>
      </c>
      <c r="BO8" s="38">
        <f aca="true" t="shared" si="19" ref="BO8:BO22">($B8-AX$108)^2*M8</f>
        <v>0</v>
      </c>
      <c r="BP8" s="38">
        <f aca="true" t="shared" si="20" ref="BP8:BP22">($B8-AY$108)^2*N8</f>
        <v>0</v>
      </c>
      <c r="BQ8" s="38">
        <f aca="true" t="shared" si="21" ref="BQ8:BQ71">($B8-AZ$108)^2*O8</f>
        <v>0</v>
      </c>
      <c r="BR8" s="38">
        <f aca="true" t="shared" si="22" ref="BR8:BR22">($B8-BA$108)^2*P8</f>
        <v>0</v>
      </c>
      <c r="BS8" s="38">
        <f aca="true" t="shared" si="23" ref="BS8:BT71">($B8-BB$108)^2*Q8</f>
        <v>0</v>
      </c>
      <c r="BT8" s="38">
        <f t="shared" si="23"/>
        <v>0</v>
      </c>
      <c r="BV8" s="38">
        <f>SUM(C$7:C8)</f>
        <v>0</v>
      </c>
      <c r="BW8" s="38">
        <f>SUM(D$7:D8)</f>
        <v>0</v>
      </c>
      <c r="BX8" s="38">
        <f>SUM(E$7:E8)</f>
        <v>0</v>
      </c>
      <c r="BY8" s="38">
        <f>SUM(F$7:F8)</f>
        <v>0</v>
      </c>
      <c r="BZ8" s="38">
        <f>SUM(G$7:G8)</f>
        <v>0</v>
      </c>
      <c r="CA8" s="38">
        <f>SUM(H$7:H8)</f>
        <v>0</v>
      </c>
      <c r="CB8" s="38">
        <f>SUM(I$7:I8)</f>
        <v>0</v>
      </c>
      <c r="CC8" s="38">
        <f>SUM(J$7:J8)</f>
        <v>0</v>
      </c>
      <c r="CD8" s="38">
        <f>SUM(K$7:K8)</f>
        <v>0</v>
      </c>
      <c r="CE8" s="38">
        <f>SUM(L$7:L8)</f>
        <v>0</v>
      </c>
      <c r="CF8" s="38">
        <f>SUM(M$7:M8)</f>
        <v>0</v>
      </c>
      <c r="CG8" s="38">
        <f>SUM(N$7:N8)</f>
        <v>0</v>
      </c>
      <c r="CH8" s="38">
        <f>SUM(O$7:O8)</f>
        <v>0</v>
      </c>
      <c r="CI8" s="38">
        <f>SUM(P$7:P8)</f>
        <v>0</v>
      </c>
      <c r="CJ8" s="38">
        <f>SUM(Q$7:Q8)</f>
        <v>0</v>
      </c>
      <c r="CK8" s="38">
        <f>SUM(R$7:R8)</f>
        <v>0</v>
      </c>
    </row>
    <row r="9" spans="1:89" ht="13.5">
      <c r="A9" s="38">
        <f aca="true" t="shared" si="24" ref="A9:A72">A8+10</f>
        <v>20</v>
      </c>
      <c r="B9" s="38">
        <f aca="true" t="shared" si="25" ref="B9:B72">A9+5</f>
        <v>25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T9" s="38">
        <f t="shared" si="11"/>
        <v>25</v>
      </c>
      <c r="U9" s="40">
        <f>IF(AND(SUM(C$7:C9)&gt;0.025,SUM(C$7:C9)&lt;0.975),IF(C9=MAX(C$7:C$107),"max","*"),"")</f>
      </c>
      <c r="V9" s="40">
        <f>IF(AND(SUM(D$7:D9)&gt;0.025,SUM(D$7:D9)&lt;0.975),IF(D9=MAX(D$7:D$107),"max","*"),"")</f>
      </c>
      <c r="W9" s="40">
        <f>IF(AND(SUM(E$7:E9)&gt;0.025,SUM(E$7:E9)&lt;0.975),IF(E9=MAX(E$7:E$107),"max","*"),"")</f>
      </c>
      <c r="X9" s="40">
        <f>IF(AND(SUM(F$7:F9)&gt;0.025,SUM(F$7:F9)&lt;0.975),IF(F9=MAX(F$7:F$107),"max","*"),"")</f>
      </c>
      <c r="Y9" s="40">
        <f>IF(AND(SUM(G$7:G9)&gt;0.025,SUM(G$7:G9)&lt;0.975),IF(G9=MAX(G$7:G$107),"max","*"),"")</f>
      </c>
      <c r="Z9" s="40">
        <f>IF(AND(SUM(H$7:H9)&gt;0.025,SUM(H$7:H9)&lt;0.975),IF(H9=MAX(H$7:H$107),"max","*"),"")</f>
      </c>
      <c r="AA9" s="40">
        <f>IF(AND(SUM(I$7:I9)&gt;0.025,SUM(I$7:I9)&lt;0.975),IF(I9=MAX(I$7:I$107),"max","*"),"")</f>
      </c>
      <c r="AB9" s="40">
        <f>IF(AND(SUM(J$7:J9)&gt;0.025,SUM(J$7:J9)&lt;0.975),IF(J9=MAX(J$7:J$107),"max","*"),"")</f>
      </c>
      <c r="AC9" s="40">
        <f>IF(AND(SUM(K$7:K9)&gt;0.025,SUM(K$7:K9)&lt;0.975),IF(K9=MAX(K$7:K$107),"max","*"),"")</f>
      </c>
      <c r="AD9" s="40">
        <f>IF(AND(SUM(L$7:L9)&gt;0.025,SUM(L$7:L9)&lt;0.975),IF(L9=MAX(L$7:L$107),"max","*"),"")</f>
      </c>
      <c r="AE9" s="40">
        <f>IF(AND(SUM(M$7:M9)&gt;0.025,SUM(M$7:M9)&lt;0.975),IF(M9=MAX(M$7:M$107),"max","*"),"")</f>
      </c>
      <c r="AF9" s="40">
        <f>IF(AND(SUM(N$7:N9)&gt;0.025,SUM(N$7:N9)&lt;0.975),IF(N9=MAX(N$7:N$107),"max","*"),"")</f>
      </c>
      <c r="AG9" s="40">
        <f>IF(AND(SUM(O$7:O9)&gt;0.025,SUM(O$7:O9)&lt;0.975),IF(O9=MAX(O$7:O$107),"max","*"),"")</f>
      </c>
      <c r="AH9" s="40">
        <f>IF(AND(SUM(P$7:P9)&gt;0.025,SUM(P$7:P9)&lt;0.975),IF(P9=MAX(P$7:P$107),"max","*"),"")</f>
      </c>
      <c r="AI9" s="40">
        <f>IF(AND(SUM(Q$7:Q9)&gt;0.025,SUM(Q$7:Q9)&lt;0.975),IF(Q9=MAX(Q$7:Q$107),"max","*"),"")</f>
      </c>
      <c r="AJ9" s="40">
        <f>IF(AND(SUM(R$7:R9)&gt;0.025,SUM(R$7:R9)&lt;0.975),IF(R9=MAX(R$7:R$107),"max","*"),"")</f>
      </c>
      <c r="AL9" s="38">
        <f t="shared" si="12"/>
        <v>25</v>
      </c>
      <c r="AM9" s="40"/>
      <c r="AN9" s="38">
        <f t="shared" si="13"/>
        <v>0</v>
      </c>
      <c r="AO9" s="38">
        <f t="shared" si="0"/>
        <v>0</v>
      </c>
      <c r="AP9" s="38">
        <f t="shared" si="0"/>
        <v>0</v>
      </c>
      <c r="AQ9" s="38">
        <f t="shared" si="0"/>
        <v>0</v>
      </c>
      <c r="AR9" s="38">
        <f t="shared" si="0"/>
        <v>0</v>
      </c>
      <c r="AS9" s="38">
        <f t="shared" si="0"/>
        <v>0</v>
      </c>
      <c r="AT9" s="38">
        <f t="shared" si="0"/>
        <v>0</v>
      </c>
      <c r="AU9" s="38">
        <f t="shared" si="0"/>
        <v>0</v>
      </c>
      <c r="AV9" s="38">
        <f t="shared" si="0"/>
        <v>0</v>
      </c>
      <c r="AW9" s="38">
        <f t="shared" si="0"/>
        <v>0</v>
      </c>
      <c r="AX9" s="38">
        <f t="shared" si="14"/>
        <v>0</v>
      </c>
      <c r="AY9" s="38">
        <f t="shared" si="15"/>
        <v>0</v>
      </c>
      <c r="AZ9" s="38">
        <f t="shared" si="15"/>
        <v>0</v>
      </c>
      <c r="BA9" s="38">
        <f t="shared" si="1"/>
        <v>0</v>
      </c>
      <c r="BB9" s="38">
        <f t="shared" si="2"/>
        <v>0</v>
      </c>
      <c r="BC9" s="38">
        <f t="shared" si="2"/>
        <v>0</v>
      </c>
      <c r="BE9" s="38">
        <f t="shared" si="3"/>
        <v>0</v>
      </c>
      <c r="BF9" s="38">
        <f t="shared" si="4"/>
        <v>0</v>
      </c>
      <c r="BG9" s="38">
        <f t="shared" si="5"/>
        <v>0</v>
      </c>
      <c r="BH9" s="38">
        <f t="shared" si="6"/>
        <v>0</v>
      </c>
      <c r="BI9" s="38">
        <f t="shared" si="7"/>
        <v>0</v>
      </c>
      <c r="BJ9" s="38">
        <f t="shared" si="8"/>
        <v>0</v>
      </c>
      <c r="BK9" s="38">
        <f t="shared" si="9"/>
        <v>0</v>
      </c>
      <c r="BL9" s="38">
        <f t="shared" si="16"/>
        <v>0</v>
      </c>
      <c r="BM9" s="38">
        <f t="shared" si="17"/>
        <v>0</v>
      </c>
      <c r="BN9" s="38">
        <f t="shared" si="18"/>
        <v>0</v>
      </c>
      <c r="BO9" s="38">
        <f t="shared" si="19"/>
        <v>0</v>
      </c>
      <c r="BP9" s="38">
        <f t="shared" si="20"/>
        <v>0</v>
      </c>
      <c r="BQ9" s="38">
        <f t="shared" si="21"/>
        <v>0</v>
      </c>
      <c r="BR9" s="38">
        <f t="shared" si="22"/>
        <v>0</v>
      </c>
      <c r="BS9" s="38">
        <f t="shared" si="23"/>
        <v>0</v>
      </c>
      <c r="BT9" s="38">
        <f t="shared" si="23"/>
        <v>0</v>
      </c>
      <c r="BV9" s="38">
        <f>SUM(C$7:C9)</f>
        <v>0</v>
      </c>
      <c r="BW9" s="38">
        <f>SUM(D$7:D9)</f>
        <v>0</v>
      </c>
      <c r="BX9" s="38">
        <f>SUM(E$7:E9)</f>
        <v>0</v>
      </c>
      <c r="BY9" s="38">
        <f>SUM(F$7:F9)</f>
        <v>0</v>
      </c>
      <c r="BZ9" s="38">
        <f>SUM(G$7:G9)</f>
        <v>0</v>
      </c>
      <c r="CA9" s="38">
        <f>SUM(H$7:H9)</f>
        <v>0</v>
      </c>
      <c r="CB9" s="38">
        <f>SUM(I$7:I9)</f>
        <v>0</v>
      </c>
      <c r="CC9" s="38">
        <f>SUM(J$7:J9)</f>
        <v>0</v>
      </c>
      <c r="CD9" s="38">
        <f>SUM(K$7:K9)</f>
        <v>0</v>
      </c>
      <c r="CE9" s="38">
        <f>SUM(L$7:L9)</f>
        <v>0</v>
      </c>
      <c r="CF9" s="38">
        <f>SUM(M$7:M9)</f>
        <v>0</v>
      </c>
      <c r="CG9" s="38">
        <f>SUM(N$7:N9)</f>
        <v>0</v>
      </c>
      <c r="CH9" s="38">
        <f>SUM(O$7:O9)</f>
        <v>0</v>
      </c>
      <c r="CI9" s="38">
        <f>SUM(P$7:P9)</f>
        <v>0</v>
      </c>
      <c r="CJ9" s="38">
        <f>SUM(Q$7:Q9)</f>
        <v>0</v>
      </c>
      <c r="CK9" s="38">
        <f>SUM(R$7:R9)</f>
        <v>0</v>
      </c>
    </row>
    <row r="10" spans="1:89" ht="13.5">
      <c r="A10" s="38">
        <f t="shared" si="24"/>
        <v>30</v>
      </c>
      <c r="B10" s="38">
        <f t="shared" si="25"/>
        <v>35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T10" s="38">
        <f t="shared" si="11"/>
        <v>35</v>
      </c>
      <c r="U10" s="40">
        <f>IF(AND(SUM(C$7:C10)&gt;0.025,SUM(C$7:C10)&lt;0.975),IF(C10=MAX(C$7:C$107),"max","*"),"")</f>
      </c>
      <c r="V10" s="40">
        <f>IF(AND(SUM(D$7:D10)&gt;0.025,SUM(D$7:D10)&lt;0.975),IF(D10=MAX(D$7:D$107),"max","*"),"")</f>
      </c>
      <c r="W10" s="40">
        <f>IF(AND(SUM(E$7:E10)&gt;0.025,SUM(E$7:E10)&lt;0.975),IF(E10=MAX(E$7:E$107),"max","*"),"")</f>
      </c>
      <c r="X10" s="40">
        <f>IF(AND(SUM(F$7:F10)&gt;0.025,SUM(F$7:F10)&lt;0.975),IF(F10=MAX(F$7:F$107),"max","*"),"")</f>
      </c>
      <c r="Y10" s="40">
        <f>IF(AND(SUM(G$7:G10)&gt;0.025,SUM(G$7:G10)&lt;0.975),IF(G10=MAX(G$7:G$107),"max","*"),"")</f>
      </c>
      <c r="Z10" s="40">
        <f>IF(AND(SUM(H$7:H10)&gt;0.025,SUM(H$7:H10)&lt;0.975),IF(H10=MAX(H$7:H$107),"max","*"),"")</f>
      </c>
      <c r="AA10" s="40">
        <f>IF(AND(SUM(I$7:I10)&gt;0.025,SUM(I$7:I10)&lt;0.975),IF(I10=MAX(I$7:I$107),"max","*"),"")</f>
      </c>
      <c r="AB10" s="40">
        <f>IF(AND(SUM(J$7:J10)&gt;0.025,SUM(J$7:J10)&lt;0.975),IF(J10=MAX(J$7:J$107),"max","*"),"")</f>
      </c>
      <c r="AC10" s="40">
        <f>IF(AND(SUM(K$7:K10)&gt;0.025,SUM(K$7:K10)&lt;0.975),IF(K10=MAX(K$7:K$107),"max","*"),"")</f>
      </c>
      <c r="AD10" s="40">
        <f>IF(AND(SUM(L$7:L10)&gt;0.025,SUM(L$7:L10)&lt;0.975),IF(L10=MAX(L$7:L$107),"max","*"),"")</f>
      </c>
      <c r="AE10" s="40">
        <f>IF(AND(SUM(M$7:M10)&gt;0.025,SUM(M$7:M10)&lt;0.975),IF(M10=MAX(M$7:M$107),"max","*"),"")</f>
      </c>
      <c r="AF10" s="40">
        <f>IF(AND(SUM(N$7:N10)&gt;0.025,SUM(N$7:N10)&lt;0.975),IF(N10=MAX(N$7:N$107),"max","*"),"")</f>
      </c>
      <c r="AG10" s="40">
        <f>IF(AND(SUM(O$7:O10)&gt;0.025,SUM(O$7:O10)&lt;0.975),IF(O10=MAX(O$7:O$107),"max","*"),"")</f>
      </c>
      <c r="AH10" s="40">
        <f>IF(AND(SUM(P$7:P10)&gt;0.025,SUM(P$7:P10)&lt;0.975),IF(P10=MAX(P$7:P$107),"max","*"),"")</f>
      </c>
      <c r="AI10" s="40">
        <f>IF(AND(SUM(Q$7:Q10)&gt;0.025,SUM(Q$7:Q10)&lt;0.975),IF(Q10=MAX(Q$7:Q$107),"max","*"),"")</f>
      </c>
      <c r="AJ10" s="40">
        <f>IF(AND(SUM(R$7:R10)&gt;0.025,SUM(R$7:R10)&lt;0.975),IF(R10=MAX(R$7:R$107),"max","*"),"")</f>
      </c>
      <c r="AL10" s="38">
        <f t="shared" si="12"/>
        <v>35</v>
      </c>
      <c r="AM10" s="40"/>
      <c r="AN10" s="38">
        <f t="shared" si="13"/>
        <v>0</v>
      </c>
      <c r="AO10" s="38">
        <f t="shared" si="0"/>
        <v>0</v>
      </c>
      <c r="AP10" s="38">
        <f t="shared" si="0"/>
        <v>0</v>
      </c>
      <c r="AQ10" s="38">
        <f t="shared" si="0"/>
        <v>0</v>
      </c>
      <c r="AR10" s="38">
        <f t="shared" si="0"/>
        <v>0</v>
      </c>
      <c r="AS10" s="38">
        <f t="shared" si="0"/>
        <v>0</v>
      </c>
      <c r="AT10" s="38">
        <f t="shared" si="0"/>
        <v>0</v>
      </c>
      <c r="AU10" s="38">
        <f t="shared" si="0"/>
        <v>0</v>
      </c>
      <c r="AV10" s="38">
        <f t="shared" si="0"/>
        <v>0</v>
      </c>
      <c r="AW10" s="38">
        <f t="shared" si="0"/>
        <v>0</v>
      </c>
      <c r="AX10" s="38">
        <f t="shared" si="14"/>
        <v>0</v>
      </c>
      <c r="AY10" s="38">
        <f t="shared" si="15"/>
        <v>0</v>
      </c>
      <c r="AZ10" s="38">
        <f t="shared" si="15"/>
        <v>0</v>
      </c>
      <c r="BA10" s="38">
        <f t="shared" si="1"/>
        <v>0</v>
      </c>
      <c r="BB10" s="38">
        <f t="shared" si="2"/>
        <v>0</v>
      </c>
      <c r="BC10" s="38">
        <f t="shared" si="2"/>
        <v>0</v>
      </c>
      <c r="BE10" s="38">
        <f t="shared" si="3"/>
        <v>0</v>
      </c>
      <c r="BF10" s="38">
        <f t="shared" si="4"/>
        <v>0</v>
      </c>
      <c r="BG10" s="38">
        <f t="shared" si="5"/>
        <v>0</v>
      </c>
      <c r="BH10" s="38">
        <f t="shared" si="6"/>
        <v>0</v>
      </c>
      <c r="BI10" s="38">
        <f t="shared" si="7"/>
        <v>0</v>
      </c>
      <c r="BJ10" s="38">
        <f t="shared" si="8"/>
        <v>0</v>
      </c>
      <c r="BK10" s="38">
        <f t="shared" si="9"/>
        <v>0</v>
      </c>
      <c r="BL10" s="38">
        <f t="shared" si="16"/>
        <v>0</v>
      </c>
      <c r="BM10" s="38">
        <f t="shared" si="17"/>
        <v>0</v>
      </c>
      <c r="BN10" s="38">
        <f t="shared" si="18"/>
        <v>0</v>
      </c>
      <c r="BO10" s="38">
        <f t="shared" si="19"/>
        <v>0</v>
      </c>
      <c r="BP10" s="38">
        <f t="shared" si="20"/>
        <v>0</v>
      </c>
      <c r="BQ10" s="38">
        <f t="shared" si="21"/>
        <v>0</v>
      </c>
      <c r="BR10" s="38">
        <f t="shared" si="22"/>
        <v>0</v>
      </c>
      <c r="BS10" s="38">
        <f t="shared" si="23"/>
        <v>0</v>
      </c>
      <c r="BT10" s="38">
        <f t="shared" si="23"/>
        <v>0</v>
      </c>
      <c r="BV10" s="38">
        <f>SUM(C$7:C10)</f>
        <v>0</v>
      </c>
      <c r="BW10" s="38">
        <f>SUM(D$7:D10)</f>
        <v>0</v>
      </c>
      <c r="BX10" s="38">
        <f>SUM(E$7:E10)</f>
        <v>0</v>
      </c>
      <c r="BY10" s="38">
        <f>SUM(F$7:F10)</f>
        <v>0</v>
      </c>
      <c r="BZ10" s="38">
        <f>SUM(G$7:G10)</f>
        <v>0</v>
      </c>
      <c r="CA10" s="38">
        <f>SUM(H$7:H10)</f>
        <v>0</v>
      </c>
      <c r="CB10" s="38">
        <f>SUM(I$7:I10)</f>
        <v>0</v>
      </c>
      <c r="CC10" s="38">
        <f>SUM(J$7:J10)</f>
        <v>0</v>
      </c>
      <c r="CD10" s="38">
        <f>SUM(K$7:K10)</f>
        <v>0</v>
      </c>
      <c r="CE10" s="38">
        <f>SUM(L$7:L10)</f>
        <v>0</v>
      </c>
      <c r="CF10" s="38">
        <f>SUM(M$7:M10)</f>
        <v>0</v>
      </c>
      <c r="CG10" s="38">
        <f>SUM(N$7:N10)</f>
        <v>0</v>
      </c>
      <c r="CH10" s="38">
        <f>SUM(O$7:O10)</f>
        <v>0</v>
      </c>
      <c r="CI10" s="38">
        <f>SUM(P$7:P10)</f>
        <v>0</v>
      </c>
      <c r="CJ10" s="38">
        <f>SUM(Q$7:Q10)</f>
        <v>0</v>
      </c>
      <c r="CK10" s="38">
        <f>SUM(R$7:R10)</f>
        <v>0</v>
      </c>
    </row>
    <row r="11" spans="1:89" ht="13.5">
      <c r="A11" s="38">
        <f t="shared" si="24"/>
        <v>40</v>
      </c>
      <c r="B11" s="38">
        <f t="shared" si="25"/>
        <v>45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T11" s="38">
        <f t="shared" si="11"/>
        <v>45</v>
      </c>
      <c r="U11" s="40">
        <f>IF(AND(SUM(C$7:C11)&gt;0.025,SUM(C$7:C11)&lt;0.975),IF(C11=MAX(C$7:C$107),"max","*"),"")</f>
      </c>
      <c r="V11" s="40">
        <f>IF(AND(SUM(D$7:D11)&gt;0.025,SUM(D$7:D11)&lt;0.975),IF(D11=MAX(D$7:D$107),"max","*"),"")</f>
      </c>
      <c r="W11" s="40">
        <f>IF(AND(SUM(E$7:E11)&gt;0.025,SUM(E$7:E11)&lt;0.975),IF(E11=MAX(E$7:E$107),"max","*"),"")</f>
      </c>
      <c r="X11" s="40">
        <f>IF(AND(SUM(F$7:F11)&gt;0.025,SUM(F$7:F11)&lt;0.975),IF(F11=MAX(F$7:F$107),"max","*"),"")</f>
      </c>
      <c r="Y11" s="40">
        <f>IF(AND(SUM(G$7:G11)&gt;0.025,SUM(G$7:G11)&lt;0.975),IF(G11=MAX(G$7:G$107),"max","*"),"")</f>
      </c>
      <c r="Z11" s="40">
        <f>IF(AND(SUM(H$7:H11)&gt;0.025,SUM(H$7:H11)&lt;0.975),IF(H11=MAX(H$7:H$107),"max","*"),"")</f>
      </c>
      <c r="AA11" s="40">
        <f>IF(AND(SUM(I$7:I11)&gt;0.025,SUM(I$7:I11)&lt;0.975),IF(I11=MAX(I$7:I$107),"max","*"),"")</f>
      </c>
      <c r="AB11" s="40">
        <f>IF(AND(SUM(J$7:J11)&gt;0.025,SUM(J$7:J11)&lt;0.975),IF(J11=MAX(J$7:J$107),"max","*"),"")</f>
      </c>
      <c r="AC11" s="40">
        <f>IF(AND(SUM(K$7:K11)&gt;0.025,SUM(K$7:K11)&lt;0.975),IF(K11=MAX(K$7:K$107),"max","*"),"")</f>
      </c>
      <c r="AD11" s="40">
        <f>IF(AND(SUM(L$7:L11)&gt;0.025,SUM(L$7:L11)&lt;0.975),IF(L11=MAX(L$7:L$107),"max","*"),"")</f>
      </c>
      <c r="AE11" s="40">
        <f>IF(AND(SUM(M$7:M11)&gt;0.025,SUM(M$7:M11)&lt;0.975),IF(M11=MAX(M$7:M$107),"max","*"),"")</f>
      </c>
      <c r="AF11" s="40">
        <f>IF(AND(SUM(N$7:N11)&gt;0.025,SUM(N$7:N11)&lt;0.975),IF(N11=MAX(N$7:N$107),"max","*"),"")</f>
      </c>
      <c r="AG11" s="40">
        <f>IF(AND(SUM(O$7:O11)&gt;0.025,SUM(O$7:O11)&lt;0.975),IF(O11=MAX(O$7:O$107),"max","*"),"")</f>
      </c>
      <c r="AH11" s="40">
        <f>IF(AND(SUM(P$7:P11)&gt;0.025,SUM(P$7:P11)&lt;0.975),IF(P11=MAX(P$7:P$107),"max","*"),"")</f>
      </c>
      <c r="AI11" s="40">
        <f>IF(AND(SUM(Q$7:Q11)&gt;0.025,SUM(Q$7:Q11)&lt;0.975),IF(Q11=MAX(Q$7:Q$107),"max","*"),"")</f>
      </c>
      <c r="AJ11" s="40">
        <f>IF(AND(SUM(R$7:R11)&gt;0.025,SUM(R$7:R11)&lt;0.975),IF(R11=MAX(R$7:R$107),"max","*"),"")</f>
      </c>
      <c r="AL11" s="38">
        <f t="shared" si="12"/>
        <v>45</v>
      </c>
      <c r="AM11" s="40"/>
      <c r="AN11" s="38">
        <f t="shared" si="13"/>
        <v>0</v>
      </c>
      <c r="AO11" s="38">
        <f t="shared" si="0"/>
        <v>0</v>
      </c>
      <c r="AP11" s="38">
        <f t="shared" si="0"/>
        <v>0</v>
      </c>
      <c r="AQ11" s="38">
        <f t="shared" si="0"/>
        <v>0</v>
      </c>
      <c r="AR11" s="38">
        <f t="shared" si="0"/>
        <v>0</v>
      </c>
      <c r="AS11" s="38">
        <f t="shared" si="0"/>
        <v>0</v>
      </c>
      <c r="AT11" s="38">
        <f t="shared" si="0"/>
        <v>0</v>
      </c>
      <c r="AU11" s="38">
        <f t="shared" si="0"/>
        <v>0</v>
      </c>
      <c r="AV11" s="38">
        <f t="shared" si="0"/>
        <v>0</v>
      </c>
      <c r="AW11" s="38">
        <f t="shared" si="0"/>
        <v>0</v>
      </c>
      <c r="AX11" s="38">
        <f t="shared" si="14"/>
        <v>0</v>
      </c>
      <c r="AY11" s="38">
        <f t="shared" si="15"/>
        <v>0</v>
      </c>
      <c r="AZ11" s="38">
        <f t="shared" si="15"/>
        <v>0</v>
      </c>
      <c r="BA11" s="38">
        <f t="shared" si="1"/>
        <v>0</v>
      </c>
      <c r="BB11" s="38">
        <f t="shared" si="2"/>
        <v>0</v>
      </c>
      <c r="BC11" s="38">
        <f t="shared" si="2"/>
        <v>0</v>
      </c>
      <c r="BE11" s="38">
        <f t="shared" si="3"/>
        <v>0</v>
      </c>
      <c r="BF11" s="38">
        <f t="shared" si="4"/>
        <v>0</v>
      </c>
      <c r="BG11" s="38">
        <f t="shared" si="5"/>
        <v>0</v>
      </c>
      <c r="BH11" s="38">
        <f t="shared" si="6"/>
        <v>0</v>
      </c>
      <c r="BI11" s="38">
        <f t="shared" si="7"/>
        <v>0</v>
      </c>
      <c r="BJ11" s="38">
        <f t="shared" si="8"/>
        <v>0</v>
      </c>
      <c r="BK11" s="38">
        <f t="shared" si="9"/>
        <v>0</v>
      </c>
      <c r="BL11" s="38">
        <f t="shared" si="16"/>
        <v>0</v>
      </c>
      <c r="BM11" s="38">
        <f t="shared" si="17"/>
        <v>0</v>
      </c>
      <c r="BN11" s="38">
        <f t="shared" si="18"/>
        <v>0</v>
      </c>
      <c r="BO11" s="38">
        <f t="shared" si="19"/>
        <v>0</v>
      </c>
      <c r="BP11" s="38">
        <f t="shared" si="20"/>
        <v>0</v>
      </c>
      <c r="BQ11" s="38">
        <f t="shared" si="21"/>
        <v>0</v>
      </c>
      <c r="BR11" s="38">
        <f t="shared" si="22"/>
        <v>0</v>
      </c>
      <c r="BS11" s="38">
        <f t="shared" si="23"/>
        <v>0</v>
      </c>
      <c r="BT11" s="38">
        <f t="shared" si="23"/>
        <v>0</v>
      </c>
      <c r="BV11" s="38">
        <f>SUM(C$7:C11)</f>
        <v>0</v>
      </c>
      <c r="BW11" s="38">
        <f>SUM(D$7:D11)</f>
        <v>0</v>
      </c>
      <c r="BX11" s="38">
        <f>SUM(E$7:E11)</f>
        <v>0</v>
      </c>
      <c r="BY11" s="38">
        <f>SUM(F$7:F11)</f>
        <v>0</v>
      </c>
      <c r="BZ11" s="38">
        <f>SUM(G$7:G11)</f>
        <v>0</v>
      </c>
      <c r="CA11" s="38">
        <f>SUM(H$7:H11)</f>
        <v>0</v>
      </c>
      <c r="CB11" s="38">
        <f>SUM(I$7:I11)</f>
        <v>0</v>
      </c>
      <c r="CC11" s="38">
        <f>SUM(J$7:J11)</f>
        <v>0</v>
      </c>
      <c r="CD11" s="38">
        <f>SUM(K$7:K11)</f>
        <v>0</v>
      </c>
      <c r="CE11" s="38">
        <f>SUM(L$7:L11)</f>
        <v>0</v>
      </c>
      <c r="CF11" s="38">
        <f>SUM(M$7:M11)</f>
        <v>0</v>
      </c>
      <c r="CG11" s="38">
        <f>SUM(N$7:N11)</f>
        <v>0</v>
      </c>
      <c r="CH11" s="38">
        <f>SUM(O$7:O11)</f>
        <v>0</v>
      </c>
      <c r="CI11" s="38">
        <f>SUM(P$7:P11)</f>
        <v>0</v>
      </c>
      <c r="CJ11" s="38">
        <f>SUM(Q$7:Q11)</f>
        <v>0</v>
      </c>
      <c r="CK11" s="38">
        <f>SUM(R$7:R11)</f>
        <v>0</v>
      </c>
    </row>
    <row r="12" spans="1:89" ht="13.5">
      <c r="A12" s="38">
        <f t="shared" si="24"/>
        <v>50</v>
      </c>
      <c r="B12" s="38">
        <f t="shared" si="25"/>
        <v>55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T12" s="38">
        <f t="shared" si="11"/>
        <v>55</v>
      </c>
      <c r="U12" s="40">
        <f>IF(AND(SUM(C$7:C12)&gt;0.025,SUM(C$7:C12)&lt;0.975),IF(C12=MAX(C$7:C$107),"max","*"),"")</f>
      </c>
      <c r="V12" s="40">
        <f>IF(AND(SUM(D$7:D12)&gt;0.025,SUM(D$7:D12)&lt;0.975),IF(D12=MAX(D$7:D$107),"max","*"),"")</f>
      </c>
      <c r="W12" s="40">
        <f>IF(AND(SUM(E$7:E12)&gt;0.025,SUM(E$7:E12)&lt;0.975),IF(E12=MAX(E$7:E$107),"max","*"),"")</f>
      </c>
      <c r="X12" s="40">
        <f>IF(AND(SUM(F$7:F12)&gt;0.025,SUM(F$7:F12)&lt;0.975),IF(F12=MAX(F$7:F$107),"max","*"),"")</f>
      </c>
      <c r="Y12" s="40">
        <f>IF(AND(SUM(G$7:G12)&gt;0.025,SUM(G$7:G12)&lt;0.975),IF(G12=MAX(G$7:G$107),"max","*"),"")</f>
      </c>
      <c r="Z12" s="40">
        <f>IF(AND(SUM(H$7:H12)&gt;0.025,SUM(H$7:H12)&lt;0.975),IF(H12=MAX(H$7:H$107),"max","*"),"")</f>
      </c>
      <c r="AA12" s="40">
        <f>IF(AND(SUM(I$7:I12)&gt;0.025,SUM(I$7:I12)&lt;0.975),IF(I12=MAX(I$7:I$107),"max","*"),"")</f>
      </c>
      <c r="AB12" s="40">
        <f>IF(AND(SUM(J$7:J12)&gt;0.025,SUM(J$7:J12)&lt;0.975),IF(J12=MAX(J$7:J$107),"max","*"),"")</f>
      </c>
      <c r="AC12" s="40">
        <f>IF(AND(SUM(K$7:K12)&gt;0.025,SUM(K$7:K12)&lt;0.975),IF(K12=MAX(K$7:K$107),"max","*"),"")</f>
      </c>
      <c r="AD12" s="40">
        <f>IF(AND(SUM(L$7:L12)&gt;0.025,SUM(L$7:L12)&lt;0.975),IF(L12=MAX(L$7:L$107),"max","*"),"")</f>
      </c>
      <c r="AE12" s="40">
        <f>IF(AND(SUM(M$7:M12)&gt;0.025,SUM(M$7:M12)&lt;0.975),IF(M12=MAX(M$7:M$107),"max","*"),"")</f>
      </c>
      <c r="AF12" s="40">
        <f>IF(AND(SUM(N$7:N12)&gt;0.025,SUM(N$7:N12)&lt;0.975),IF(N12=MAX(N$7:N$107),"max","*"),"")</f>
      </c>
      <c r="AG12" s="40">
        <f>IF(AND(SUM(O$7:O12)&gt;0.025,SUM(O$7:O12)&lt;0.975),IF(O12=MAX(O$7:O$107),"max","*"),"")</f>
      </c>
      <c r="AH12" s="40">
        <f>IF(AND(SUM(P$7:P12)&gt;0.025,SUM(P$7:P12)&lt;0.975),IF(P12=MAX(P$7:P$107),"max","*"),"")</f>
      </c>
      <c r="AI12" s="40">
        <f>IF(AND(SUM(Q$7:Q12)&gt;0.025,SUM(Q$7:Q12)&lt;0.975),IF(Q12=MAX(Q$7:Q$107),"max","*"),"")</f>
      </c>
      <c r="AJ12" s="40">
        <f>IF(AND(SUM(R$7:R12)&gt;0.025,SUM(R$7:R12)&lt;0.975),IF(R12=MAX(R$7:R$107),"max","*"),"")</f>
      </c>
      <c r="AL12" s="38">
        <f t="shared" si="12"/>
        <v>55</v>
      </c>
      <c r="AM12" s="40"/>
      <c r="AN12" s="38">
        <f t="shared" si="13"/>
        <v>0</v>
      </c>
      <c r="AO12" s="38">
        <f t="shared" si="0"/>
        <v>0</v>
      </c>
      <c r="AP12" s="38">
        <f t="shared" si="0"/>
        <v>0</v>
      </c>
      <c r="AQ12" s="38">
        <f t="shared" si="0"/>
        <v>0</v>
      </c>
      <c r="AR12" s="38">
        <f t="shared" si="0"/>
        <v>0</v>
      </c>
      <c r="AS12" s="38">
        <f t="shared" si="0"/>
        <v>0</v>
      </c>
      <c r="AT12" s="38">
        <f t="shared" si="0"/>
        <v>0</v>
      </c>
      <c r="AU12" s="38">
        <f t="shared" si="0"/>
        <v>0</v>
      </c>
      <c r="AV12" s="38">
        <f t="shared" si="0"/>
        <v>0</v>
      </c>
      <c r="AW12" s="38">
        <f t="shared" si="0"/>
        <v>0</v>
      </c>
      <c r="AX12" s="38">
        <f t="shared" si="14"/>
        <v>0</v>
      </c>
      <c r="AY12" s="38">
        <f t="shared" si="15"/>
        <v>0</v>
      </c>
      <c r="AZ12" s="38">
        <f t="shared" si="15"/>
        <v>0</v>
      </c>
      <c r="BA12" s="38">
        <f t="shared" si="1"/>
        <v>0</v>
      </c>
      <c r="BB12" s="38">
        <f t="shared" si="2"/>
        <v>0</v>
      </c>
      <c r="BC12" s="38">
        <f t="shared" si="2"/>
        <v>0</v>
      </c>
      <c r="BE12" s="38">
        <f t="shared" si="3"/>
        <v>0</v>
      </c>
      <c r="BF12" s="38">
        <f t="shared" si="4"/>
        <v>0</v>
      </c>
      <c r="BG12" s="38">
        <f t="shared" si="5"/>
        <v>0</v>
      </c>
      <c r="BH12" s="38">
        <f t="shared" si="6"/>
        <v>0</v>
      </c>
      <c r="BI12" s="38">
        <f t="shared" si="7"/>
        <v>0</v>
      </c>
      <c r="BJ12" s="38">
        <f t="shared" si="8"/>
        <v>0</v>
      </c>
      <c r="BK12" s="38">
        <f t="shared" si="9"/>
        <v>0</v>
      </c>
      <c r="BL12" s="38">
        <f t="shared" si="16"/>
        <v>0</v>
      </c>
      <c r="BM12" s="38">
        <f t="shared" si="17"/>
        <v>0</v>
      </c>
      <c r="BN12" s="38">
        <f t="shared" si="18"/>
        <v>0</v>
      </c>
      <c r="BO12" s="38">
        <f t="shared" si="19"/>
        <v>0</v>
      </c>
      <c r="BP12" s="38">
        <f t="shared" si="20"/>
        <v>0</v>
      </c>
      <c r="BQ12" s="38">
        <f t="shared" si="21"/>
        <v>0</v>
      </c>
      <c r="BR12" s="38">
        <f t="shared" si="22"/>
        <v>0</v>
      </c>
      <c r="BS12" s="38">
        <f t="shared" si="23"/>
        <v>0</v>
      </c>
      <c r="BT12" s="38">
        <f t="shared" si="23"/>
        <v>0</v>
      </c>
      <c r="BV12" s="38">
        <f>SUM(C$7:C12)</f>
        <v>0</v>
      </c>
      <c r="BW12" s="38">
        <f>SUM(D$7:D12)</f>
        <v>0</v>
      </c>
      <c r="BX12" s="38">
        <f>SUM(E$7:E12)</f>
        <v>0</v>
      </c>
      <c r="BY12" s="38">
        <f>SUM(F$7:F12)</f>
        <v>0</v>
      </c>
      <c r="BZ12" s="38">
        <f>SUM(G$7:G12)</f>
        <v>0</v>
      </c>
      <c r="CA12" s="38">
        <f>SUM(H$7:H12)</f>
        <v>0</v>
      </c>
      <c r="CB12" s="38">
        <f>SUM(I$7:I12)</f>
        <v>0</v>
      </c>
      <c r="CC12" s="38">
        <f>SUM(J$7:J12)</f>
        <v>0</v>
      </c>
      <c r="CD12" s="38">
        <f>SUM(K$7:K12)</f>
        <v>0</v>
      </c>
      <c r="CE12" s="38">
        <f>SUM(L$7:L12)</f>
        <v>0</v>
      </c>
      <c r="CF12" s="38">
        <f>SUM(M$7:M12)</f>
        <v>0</v>
      </c>
      <c r="CG12" s="38">
        <f>SUM(N$7:N12)</f>
        <v>0</v>
      </c>
      <c r="CH12" s="38">
        <f>SUM(O$7:O12)</f>
        <v>0</v>
      </c>
      <c r="CI12" s="38">
        <f>SUM(P$7:P12)</f>
        <v>0</v>
      </c>
      <c r="CJ12" s="38">
        <f>SUM(Q$7:Q12)</f>
        <v>0</v>
      </c>
      <c r="CK12" s="38">
        <f>SUM(R$7:R12)</f>
        <v>0</v>
      </c>
    </row>
    <row r="13" spans="1:89" ht="13.5">
      <c r="A13" s="38">
        <f t="shared" si="24"/>
        <v>60</v>
      </c>
      <c r="B13" s="38">
        <f t="shared" si="25"/>
        <v>65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1E-07</v>
      </c>
      <c r="T13" s="38">
        <f t="shared" si="11"/>
        <v>65</v>
      </c>
      <c r="U13" s="40">
        <f>IF(AND(SUM(C$7:C13)&gt;0.025,SUM(C$7:C13)&lt;0.975),IF(C13=MAX(C$7:C$107),"max","*"),"")</f>
      </c>
      <c r="V13" s="40">
        <f>IF(AND(SUM(D$7:D13)&gt;0.025,SUM(D$7:D13)&lt;0.975),IF(D13=MAX(D$7:D$107),"max","*"),"")</f>
      </c>
      <c r="W13" s="40">
        <f>IF(AND(SUM(E$7:E13)&gt;0.025,SUM(E$7:E13)&lt;0.975),IF(E13=MAX(E$7:E$107),"max","*"),"")</f>
      </c>
      <c r="X13" s="40">
        <f>IF(AND(SUM(F$7:F13)&gt;0.025,SUM(F$7:F13)&lt;0.975),IF(F13=MAX(F$7:F$107),"max","*"),"")</f>
      </c>
      <c r="Y13" s="40">
        <f>IF(AND(SUM(G$7:G13)&gt;0.025,SUM(G$7:G13)&lt;0.975),IF(G13=MAX(G$7:G$107),"max","*"),"")</f>
      </c>
      <c r="Z13" s="40">
        <f>IF(AND(SUM(H$7:H13)&gt;0.025,SUM(H$7:H13)&lt;0.975),IF(H13=MAX(H$7:H$107),"max","*"),"")</f>
      </c>
      <c r="AA13" s="40">
        <f>IF(AND(SUM(I$7:I13)&gt;0.025,SUM(I$7:I13)&lt;0.975),IF(I13=MAX(I$7:I$107),"max","*"),"")</f>
      </c>
      <c r="AB13" s="40">
        <f>IF(AND(SUM(J$7:J13)&gt;0.025,SUM(J$7:J13)&lt;0.975),IF(J13=MAX(J$7:J$107),"max","*"),"")</f>
      </c>
      <c r="AC13" s="40">
        <f>IF(AND(SUM(K$7:K13)&gt;0.025,SUM(K$7:K13)&lt;0.975),IF(K13=MAX(K$7:K$107),"max","*"),"")</f>
      </c>
      <c r="AD13" s="40">
        <f>IF(AND(SUM(L$7:L13)&gt;0.025,SUM(L$7:L13)&lt;0.975),IF(L13=MAX(L$7:L$107),"max","*"),"")</f>
      </c>
      <c r="AE13" s="40">
        <f>IF(AND(SUM(M$7:M13)&gt;0.025,SUM(M$7:M13)&lt;0.975),IF(M13=MAX(M$7:M$107),"max","*"),"")</f>
      </c>
      <c r="AF13" s="40">
        <f>IF(AND(SUM(N$7:N13)&gt;0.025,SUM(N$7:N13)&lt;0.975),IF(N13=MAX(N$7:N$107),"max","*"),"")</f>
      </c>
      <c r="AG13" s="40">
        <f>IF(AND(SUM(O$7:O13)&gt;0.025,SUM(O$7:O13)&lt;0.975),IF(O13=MAX(O$7:O$107),"max","*"),"")</f>
      </c>
      <c r="AH13" s="40">
        <f>IF(AND(SUM(P$7:P13)&gt;0.025,SUM(P$7:P13)&lt;0.975),IF(P13=MAX(P$7:P$107),"max","*"),"")</f>
      </c>
      <c r="AI13" s="40">
        <f>IF(AND(SUM(Q$7:Q13)&gt;0.025,SUM(Q$7:Q13)&lt;0.975),IF(Q13=MAX(Q$7:Q$107),"max","*"),"")</f>
      </c>
      <c r="AJ13" s="40">
        <f>IF(AND(SUM(R$7:R13)&gt;0.025,SUM(R$7:R13)&lt;0.975),IF(R13=MAX(R$7:R$107),"max","*"),"")</f>
      </c>
      <c r="AL13" s="38">
        <f t="shared" si="12"/>
        <v>65</v>
      </c>
      <c r="AM13" s="40"/>
      <c r="AN13" s="38">
        <f t="shared" si="13"/>
        <v>0</v>
      </c>
      <c r="AO13" s="38">
        <f t="shared" si="0"/>
        <v>0</v>
      </c>
      <c r="AP13" s="38">
        <f t="shared" si="0"/>
        <v>0</v>
      </c>
      <c r="AQ13" s="38">
        <f t="shared" si="0"/>
        <v>0</v>
      </c>
      <c r="AR13" s="38">
        <f t="shared" si="0"/>
        <v>0</v>
      </c>
      <c r="AS13" s="38">
        <f t="shared" si="0"/>
        <v>0</v>
      </c>
      <c r="AT13" s="38">
        <f t="shared" si="0"/>
        <v>0</v>
      </c>
      <c r="AU13" s="38">
        <f t="shared" si="0"/>
        <v>0</v>
      </c>
      <c r="AV13" s="38">
        <f t="shared" si="0"/>
        <v>0</v>
      </c>
      <c r="AW13" s="38">
        <f t="shared" si="0"/>
        <v>0</v>
      </c>
      <c r="AX13" s="38">
        <f t="shared" si="14"/>
        <v>0</v>
      </c>
      <c r="AY13" s="38">
        <f t="shared" si="15"/>
        <v>0</v>
      </c>
      <c r="AZ13" s="38">
        <f t="shared" si="15"/>
        <v>0</v>
      </c>
      <c r="BA13" s="38">
        <f t="shared" si="1"/>
        <v>0</v>
      </c>
      <c r="BB13" s="38">
        <f t="shared" si="2"/>
        <v>0</v>
      </c>
      <c r="BC13" s="38">
        <f t="shared" si="2"/>
        <v>6.5E-06</v>
      </c>
      <c r="BE13" s="38">
        <f t="shared" si="3"/>
        <v>0</v>
      </c>
      <c r="BF13" s="38">
        <f t="shared" si="4"/>
        <v>0</v>
      </c>
      <c r="BG13" s="38">
        <f t="shared" si="5"/>
        <v>0</v>
      </c>
      <c r="BH13" s="38">
        <f t="shared" si="6"/>
        <v>0</v>
      </c>
      <c r="BI13" s="38">
        <f t="shared" si="7"/>
        <v>0</v>
      </c>
      <c r="BJ13" s="38">
        <f t="shared" si="8"/>
        <v>0</v>
      </c>
      <c r="BK13" s="38">
        <f t="shared" si="9"/>
        <v>0</v>
      </c>
      <c r="BL13" s="38">
        <f t="shared" si="16"/>
        <v>0</v>
      </c>
      <c r="BM13" s="38">
        <f t="shared" si="17"/>
        <v>0</v>
      </c>
      <c r="BN13" s="38">
        <f t="shared" si="18"/>
        <v>0</v>
      </c>
      <c r="BO13" s="38">
        <f t="shared" si="19"/>
        <v>0</v>
      </c>
      <c r="BP13" s="38">
        <f t="shared" si="20"/>
        <v>0</v>
      </c>
      <c r="BQ13" s="38">
        <f t="shared" si="21"/>
        <v>0</v>
      </c>
      <c r="BR13" s="38">
        <f t="shared" si="22"/>
        <v>0</v>
      </c>
      <c r="BS13" s="38">
        <f t="shared" si="23"/>
        <v>0</v>
      </c>
      <c r="BT13" s="38">
        <f t="shared" si="23"/>
        <v>0.004501676387117241</v>
      </c>
      <c r="BV13" s="38">
        <f>SUM(C$7:C13)</f>
        <v>0</v>
      </c>
      <c r="BW13" s="38">
        <f>SUM(D$7:D13)</f>
        <v>0</v>
      </c>
      <c r="BX13" s="38">
        <f>SUM(E$7:E13)</f>
        <v>0</v>
      </c>
      <c r="BY13" s="38">
        <f>SUM(F$7:F13)</f>
        <v>0</v>
      </c>
      <c r="BZ13" s="38">
        <f>SUM(G$7:G13)</f>
        <v>0</v>
      </c>
      <c r="CA13" s="38">
        <f>SUM(H$7:H13)</f>
        <v>0</v>
      </c>
      <c r="CB13" s="38">
        <f>SUM(I$7:I13)</f>
        <v>0</v>
      </c>
      <c r="CC13" s="38">
        <f>SUM(J$7:J13)</f>
        <v>0</v>
      </c>
      <c r="CD13" s="38">
        <f>SUM(K$7:K13)</f>
        <v>0</v>
      </c>
      <c r="CE13" s="38">
        <f>SUM(L$7:L13)</f>
        <v>0</v>
      </c>
      <c r="CF13" s="38">
        <f>SUM(M$7:M13)</f>
        <v>0</v>
      </c>
      <c r="CG13" s="38">
        <f>SUM(N$7:N13)</f>
        <v>0</v>
      </c>
      <c r="CH13" s="38">
        <f>SUM(O$7:O13)</f>
        <v>0</v>
      </c>
      <c r="CI13" s="38">
        <f>SUM(P$7:P13)</f>
        <v>0</v>
      </c>
      <c r="CJ13" s="38">
        <f>SUM(Q$7:Q13)</f>
        <v>0</v>
      </c>
      <c r="CK13" s="38">
        <f>SUM(R$7:R13)</f>
        <v>1E-07</v>
      </c>
    </row>
    <row r="14" spans="1:89" ht="13.5">
      <c r="A14" s="38">
        <f t="shared" si="24"/>
        <v>70</v>
      </c>
      <c r="B14" s="38">
        <f t="shared" si="25"/>
        <v>75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2E-07</v>
      </c>
      <c r="T14" s="38">
        <f t="shared" si="11"/>
        <v>75</v>
      </c>
      <c r="U14" s="40">
        <f>IF(AND(SUM(C$7:C14)&gt;0.025,SUM(C$7:C14)&lt;0.975),IF(C14=MAX(C$7:C$107),"max","*"),"")</f>
      </c>
      <c r="V14" s="40">
        <f>IF(AND(SUM(D$7:D14)&gt;0.025,SUM(D$7:D14)&lt;0.975),IF(D14=MAX(D$7:D$107),"max","*"),"")</f>
      </c>
      <c r="W14" s="40">
        <f>IF(AND(SUM(E$7:E14)&gt;0.025,SUM(E$7:E14)&lt;0.975),IF(E14=MAX(E$7:E$107),"max","*"),"")</f>
      </c>
      <c r="X14" s="40">
        <f>IF(AND(SUM(F$7:F14)&gt;0.025,SUM(F$7:F14)&lt;0.975),IF(F14=MAX(F$7:F$107),"max","*"),"")</f>
      </c>
      <c r="Y14" s="40">
        <f>IF(AND(SUM(G$7:G14)&gt;0.025,SUM(G$7:G14)&lt;0.975),IF(G14=MAX(G$7:G$107),"max","*"),"")</f>
      </c>
      <c r="Z14" s="40">
        <f>IF(AND(SUM(H$7:H14)&gt;0.025,SUM(H$7:H14)&lt;0.975),IF(H14=MAX(H$7:H$107),"max","*"),"")</f>
      </c>
      <c r="AA14" s="40">
        <f>IF(AND(SUM(I$7:I14)&gt;0.025,SUM(I$7:I14)&lt;0.975),IF(I14=MAX(I$7:I$107),"max","*"),"")</f>
      </c>
      <c r="AB14" s="40">
        <f>IF(AND(SUM(J$7:J14)&gt;0.025,SUM(J$7:J14)&lt;0.975),IF(J14=MAX(J$7:J$107),"max","*"),"")</f>
      </c>
      <c r="AC14" s="40">
        <f>IF(AND(SUM(K$7:K14)&gt;0.025,SUM(K$7:K14)&lt;0.975),IF(K14=MAX(K$7:K$107),"max","*"),"")</f>
      </c>
      <c r="AD14" s="40">
        <f>IF(AND(SUM(L$7:L14)&gt;0.025,SUM(L$7:L14)&lt;0.975),IF(L14=MAX(L$7:L$107),"max","*"),"")</f>
      </c>
      <c r="AE14" s="40">
        <f>IF(AND(SUM(M$7:M14)&gt;0.025,SUM(M$7:M14)&lt;0.975),IF(M14=MAX(M$7:M$107),"max","*"),"")</f>
      </c>
      <c r="AF14" s="40">
        <f>IF(AND(SUM(N$7:N14)&gt;0.025,SUM(N$7:N14)&lt;0.975),IF(N14=MAX(N$7:N$107),"max","*"),"")</f>
      </c>
      <c r="AG14" s="40">
        <f>IF(AND(SUM(O$7:O14)&gt;0.025,SUM(O$7:O14)&lt;0.975),IF(O14=MAX(O$7:O$107),"max","*"),"")</f>
      </c>
      <c r="AH14" s="40">
        <f>IF(AND(SUM(P$7:P14)&gt;0.025,SUM(P$7:P14)&lt;0.975),IF(P14=MAX(P$7:P$107),"max","*"),"")</f>
      </c>
      <c r="AI14" s="40">
        <f>IF(AND(SUM(Q$7:Q14)&gt;0.025,SUM(Q$7:Q14)&lt;0.975),IF(Q14=MAX(Q$7:Q$107),"max","*"),"")</f>
      </c>
      <c r="AJ14" s="40">
        <f>IF(AND(SUM(R$7:R14)&gt;0.025,SUM(R$7:R14)&lt;0.975),IF(R14=MAX(R$7:R$107),"max","*"),"")</f>
      </c>
      <c r="AL14" s="38">
        <f t="shared" si="12"/>
        <v>75</v>
      </c>
      <c r="AM14" s="40"/>
      <c r="AN14" s="38">
        <f t="shared" si="13"/>
        <v>0</v>
      </c>
      <c r="AO14" s="38">
        <f t="shared" si="0"/>
        <v>0</v>
      </c>
      <c r="AP14" s="38">
        <f t="shared" si="0"/>
        <v>0</v>
      </c>
      <c r="AQ14" s="38">
        <f t="shared" si="0"/>
        <v>0</v>
      </c>
      <c r="AR14" s="38">
        <f t="shared" si="0"/>
        <v>0</v>
      </c>
      <c r="AS14" s="38">
        <f t="shared" si="0"/>
        <v>0</v>
      </c>
      <c r="AT14" s="38">
        <f t="shared" si="0"/>
        <v>0</v>
      </c>
      <c r="AU14" s="38">
        <f t="shared" si="0"/>
        <v>0</v>
      </c>
      <c r="AV14" s="38">
        <f t="shared" si="0"/>
        <v>0</v>
      </c>
      <c r="AW14" s="38">
        <f t="shared" si="0"/>
        <v>0</v>
      </c>
      <c r="AX14" s="38">
        <f t="shared" si="14"/>
        <v>0</v>
      </c>
      <c r="AY14" s="38">
        <f t="shared" si="15"/>
        <v>0</v>
      </c>
      <c r="AZ14" s="38">
        <f t="shared" si="15"/>
        <v>0</v>
      </c>
      <c r="BA14" s="38">
        <f t="shared" si="1"/>
        <v>0</v>
      </c>
      <c r="BB14" s="38">
        <f t="shared" si="2"/>
        <v>0</v>
      </c>
      <c r="BC14" s="38">
        <f t="shared" si="2"/>
        <v>1.4999999999999999E-05</v>
      </c>
      <c r="BE14" s="38">
        <f t="shared" si="3"/>
        <v>0</v>
      </c>
      <c r="BF14" s="38">
        <f t="shared" si="4"/>
        <v>0</v>
      </c>
      <c r="BG14" s="38">
        <f t="shared" si="5"/>
        <v>0</v>
      </c>
      <c r="BH14" s="38">
        <f t="shared" si="6"/>
        <v>0</v>
      </c>
      <c r="BI14" s="38">
        <f t="shared" si="7"/>
        <v>0</v>
      </c>
      <c r="BJ14" s="38">
        <f t="shared" si="8"/>
        <v>0</v>
      </c>
      <c r="BK14" s="38">
        <f t="shared" si="9"/>
        <v>0</v>
      </c>
      <c r="BL14" s="38">
        <f t="shared" si="16"/>
        <v>0</v>
      </c>
      <c r="BM14" s="38">
        <f t="shared" si="17"/>
        <v>0</v>
      </c>
      <c r="BN14" s="38">
        <f t="shared" si="18"/>
        <v>0</v>
      </c>
      <c r="BO14" s="38">
        <f t="shared" si="19"/>
        <v>0</v>
      </c>
      <c r="BP14" s="38">
        <f t="shared" si="20"/>
        <v>0</v>
      </c>
      <c r="BQ14" s="38">
        <f t="shared" si="21"/>
        <v>0</v>
      </c>
      <c r="BR14" s="38">
        <f t="shared" si="22"/>
        <v>0</v>
      </c>
      <c r="BS14" s="38">
        <f t="shared" si="23"/>
        <v>0</v>
      </c>
      <c r="BT14" s="38">
        <f t="shared" si="23"/>
        <v>0.008174666600234482</v>
      </c>
      <c r="BV14" s="38">
        <f>SUM(C$7:C14)</f>
        <v>0</v>
      </c>
      <c r="BW14" s="38">
        <f>SUM(D$7:D14)</f>
        <v>0</v>
      </c>
      <c r="BX14" s="38">
        <f>SUM(E$7:E14)</f>
        <v>0</v>
      </c>
      <c r="BY14" s="38">
        <f>SUM(F$7:F14)</f>
        <v>0</v>
      </c>
      <c r="BZ14" s="38">
        <f>SUM(G$7:G14)</f>
        <v>0</v>
      </c>
      <c r="CA14" s="38">
        <f>SUM(H$7:H14)</f>
        <v>0</v>
      </c>
      <c r="CB14" s="38">
        <f>SUM(I$7:I14)</f>
        <v>0</v>
      </c>
      <c r="CC14" s="38">
        <f>SUM(J$7:J14)</f>
        <v>0</v>
      </c>
      <c r="CD14" s="38">
        <f>SUM(K$7:K14)</f>
        <v>0</v>
      </c>
      <c r="CE14" s="38">
        <f>SUM(L$7:L14)</f>
        <v>0</v>
      </c>
      <c r="CF14" s="38">
        <f>SUM(M$7:M14)</f>
        <v>0</v>
      </c>
      <c r="CG14" s="38">
        <f>SUM(N$7:N14)</f>
        <v>0</v>
      </c>
      <c r="CH14" s="38">
        <f>SUM(O$7:O14)</f>
        <v>0</v>
      </c>
      <c r="CI14" s="38">
        <f>SUM(P$7:P14)</f>
        <v>0</v>
      </c>
      <c r="CJ14" s="38">
        <f>SUM(Q$7:Q14)</f>
        <v>0</v>
      </c>
      <c r="CK14" s="38">
        <f>SUM(R$7:R14)</f>
        <v>3E-07</v>
      </c>
    </row>
    <row r="15" spans="1:89" ht="13.5">
      <c r="A15" s="38">
        <f t="shared" si="24"/>
        <v>80</v>
      </c>
      <c r="B15" s="38">
        <f t="shared" si="25"/>
        <v>85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9E-07</v>
      </c>
      <c r="T15" s="38">
        <f t="shared" si="11"/>
        <v>85</v>
      </c>
      <c r="U15" s="40">
        <f>IF(AND(SUM(C$7:C15)&gt;0.025,SUM(C$7:C15)&lt;0.975),IF(C15=MAX(C$7:C$107),"max","*"),"")</f>
      </c>
      <c r="V15" s="40">
        <f>IF(AND(SUM(D$7:D15)&gt;0.025,SUM(D$7:D15)&lt;0.975),IF(D15=MAX(D$7:D$107),"max","*"),"")</f>
      </c>
      <c r="W15" s="40">
        <f>IF(AND(SUM(E$7:E15)&gt;0.025,SUM(E$7:E15)&lt;0.975),IF(E15=MAX(E$7:E$107),"max","*"),"")</f>
      </c>
      <c r="X15" s="40">
        <f>IF(AND(SUM(F$7:F15)&gt;0.025,SUM(F$7:F15)&lt;0.975),IF(F15=MAX(F$7:F$107),"max","*"),"")</f>
      </c>
      <c r="Y15" s="40">
        <f>IF(AND(SUM(G$7:G15)&gt;0.025,SUM(G$7:G15)&lt;0.975),IF(G15=MAX(G$7:G$107),"max","*"),"")</f>
      </c>
      <c r="Z15" s="40">
        <f>IF(AND(SUM(H$7:H15)&gt;0.025,SUM(H$7:H15)&lt;0.975),IF(H15=MAX(H$7:H$107),"max","*"),"")</f>
      </c>
      <c r="AA15" s="40">
        <f>IF(AND(SUM(I$7:I15)&gt;0.025,SUM(I$7:I15)&lt;0.975),IF(I15=MAX(I$7:I$107),"max","*"),"")</f>
      </c>
      <c r="AB15" s="40">
        <f>IF(AND(SUM(J$7:J15)&gt;0.025,SUM(J$7:J15)&lt;0.975),IF(J15=MAX(J$7:J$107),"max","*"),"")</f>
      </c>
      <c r="AC15" s="40">
        <f>IF(AND(SUM(K$7:K15)&gt;0.025,SUM(K$7:K15)&lt;0.975),IF(K15=MAX(K$7:K$107),"max","*"),"")</f>
      </c>
      <c r="AD15" s="40">
        <f>IF(AND(SUM(L$7:L15)&gt;0.025,SUM(L$7:L15)&lt;0.975),IF(L15=MAX(L$7:L$107),"max","*"),"")</f>
      </c>
      <c r="AE15" s="40">
        <f>IF(AND(SUM(M$7:M15)&gt;0.025,SUM(M$7:M15)&lt;0.975),IF(M15=MAX(M$7:M$107),"max","*"),"")</f>
      </c>
      <c r="AF15" s="40">
        <f>IF(AND(SUM(N$7:N15)&gt;0.025,SUM(N$7:N15)&lt;0.975),IF(N15=MAX(N$7:N$107),"max","*"),"")</f>
      </c>
      <c r="AG15" s="40">
        <f>IF(AND(SUM(O$7:O15)&gt;0.025,SUM(O$7:O15)&lt;0.975),IF(O15=MAX(O$7:O$107),"max","*"),"")</f>
      </c>
      <c r="AH15" s="40">
        <f>IF(AND(SUM(P$7:P15)&gt;0.025,SUM(P$7:P15)&lt;0.975),IF(P15=MAX(P$7:P$107),"max","*"),"")</f>
      </c>
      <c r="AI15" s="40">
        <f>IF(AND(SUM(Q$7:Q15)&gt;0.025,SUM(Q$7:Q15)&lt;0.975),IF(Q15=MAX(Q$7:Q$107),"max","*"),"")</f>
      </c>
      <c r="AJ15" s="40">
        <f>IF(AND(SUM(R$7:R15)&gt;0.025,SUM(R$7:R15)&lt;0.975),IF(R15=MAX(R$7:R$107),"max","*"),"")</f>
      </c>
      <c r="AL15" s="38">
        <f t="shared" si="12"/>
        <v>85</v>
      </c>
      <c r="AM15" s="40"/>
      <c r="AN15" s="38">
        <f t="shared" si="13"/>
        <v>0</v>
      </c>
      <c r="AO15" s="38">
        <f t="shared" si="0"/>
        <v>0</v>
      </c>
      <c r="AP15" s="38">
        <f t="shared" si="0"/>
        <v>0</v>
      </c>
      <c r="AQ15" s="38">
        <f t="shared" si="0"/>
        <v>0</v>
      </c>
      <c r="AR15" s="38">
        <f t="shared" si="0"/>
        <v>0</v>
      </c>
      <c r="AS15" s="38">
        <f t="shared" si="0"/>
        <v>0</v>
      </c>
      <c r="AT15" s="38">
        <f t="shared" si="0"/>
        <v>0</v>
      </c>
      <c r="AU15" s="38">
        <f t="shared" si="0"/>
        <v>0</v>
      </c>
      <c r="AV15" s="38">
        <f t="shared" si="0"/>
        <v>0</v>
      </c>
      <c r="AW15" s="38">
        <f t="shared" si="0"/>
        <v>0</v>
      </c>
      <c r="AX15" s="38">
        <f t="shared" si="14"/>
        <v>0</v>
      </c>
      <c r="AY15" s="38">
        <f t="shared" si="15"/>
        <v>0</v>
      </c>
      <c r="AZ15" s="38">
        <f t="shared" si="15"/>
        <v>0</v>
      </c>
      <c r="BA15" s="38">
        <f t="shared" si="1"/>
        <v>0</v>
      </c>
      <c r="BB15" s="38">
        <f t="shared" si="2"/>
        <v>0</v>
      </c>
      <c r="BC15" s="38">
        <f t="shared" si="2"/>
        <v>7.65E-05</v>
      </c>
      <c r="BE15" s="38">
        <f t="shared" si="3"/>
        <v>0</v>
      </c>
      <c r="BF15" s="38">
        <f t="shared" si="4"/>
        <v>0</v>
      </c>
      <c r="BG15" s="38">
        <f t="shared" si="5"/>
        <v>0</v>
      </c>
      <c r="BH15" s="38">
        <f t="shared" si="6"/>
        <v>0</v>
      </c>
      <c r="BI15" s="38">
        <f t="shared" si="7"/>
        <v>0</v>
      </c>
      <c r="BJ15" s="38">
        <f t="shared" si="8"/>
        <v>0</v>
      </c>
      <c r="BK15" s="38">
        <f t="shared" si="9"/>
        <v>0</v>
      </c>
      <c r="BL15" s="38">
        <f t="shared" si="16"/>
        <v>0</v>
      </c>
      <c r="BM15" s="38">
        <f t="shared" si="17"/>
        <v>0</v>
      </c>
      <c r="BN15" s="38">
        <f t="shared" si="18"/>
        <v>0</v>
      </c>
      <c r="BO15" s="38">
        <f t="shared" si="19"/>
        <v>0</v>
      </c>
      <c r="BP15" s="38">
        <f t="shared" si="20"/>
        <v>0</v>
      </c>
      <c r="BQ15" s="38">
        <f t="shared" si="21"/>
        <v>0</v>
      </c>
      <c r="BR15" s="38">
        <f t="shared" si="22"/>
        <v>0</v>
      </c>
      <c r="BS15" s="38">
        <f t="shared" si="23"/>
        <v>0</v>
      </c>
      <c r="BT15" s="38">
        <f t="shared" si="23"/>
        <v>0.03323691191805517</v>
      </c>
      <c r="BV15" s="38">
        <f>SUM(C$7:C15)</f>
        <v>0</v>
      </c>
      <c r="BW15" s="38">
        <f>SUM(D$7:D15)</f>
        <v>0</v>
      </c>
      <c r="BX15" s="38">
        <f>SUM(E$7:E15)</f>
        <v>0</v>
      </c>
      <c r="BY15" s="38">
        <f>SUM(F$7:F15)</f>
        <v>0</v>
      </c>
      <c r="BZ15" s="38">
        <f>SUM(G$7:G15)</f>
        <v>0</v>
      </c>
      <c r="CA15" s="38">
        <f>SUM(H$7:H15)</f>
        <v>0</v>
      </c>
      <c r="CB15" s="38">
        <f>SUM(I$7:I15)</f>
        <v>0</v>
      </c>
      <c r="CC15" s="38">
        <f>SUM(J$7:J15)</f>
        <v>0</v>
      </c>
      <c r="CD15" s="38">
        <f>SUM(K$7:K15)</f>
        <v>0</v>
      </c>
      <c r="CE15" s="38">
        <f>SUM(L$7:L15)</f>
        <v>0</v>
      </c>
      <c r="CF15" s="38">
        <f>SUM(M$7:M15)</f>
        <v>0</v>
      </c>
      <c r="CG15" s="38">
        <f>SUM(N$7:N15)</f>
        <v>0</v>
      </c>
      <c r="CH15" s="38">
        <f>SUM(O$7:O15)</f>
        <v>0</v>
      </c>
      <c r="CI15" s="38">
        <f>SUM(P$7:P15)</f>
        <v>0</v>
      </c>
      <c r="CJ15" s="38">
        <f>SUM(Q$7:Q15)</f>
        <v>0</v>
      </c>
      <c r="CK15" s="38">
        <f>SUM(R$7:R15)</f>
        <v>1.2E-06</v>
      </c>
    </row>
    <row r="16" spans="1:89" ht="13.5">
      <c r="A16" s="38">
        <f t="shared" si="24"/>
        <v>90</v>
      </c>
      <c r="B16" s="38">
        <f t="shared" si="25"/>
        <v>95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1E-07</v>
      </c>
      <c r="R16" s="38">
        <v>3.3E-06</v>
      </c>
      <c r="T16" s="38">
        <f t="shared" si="11"/>
        <v>95</v>
      </c>
      <c r="U16" s="40">
        <f>IF(AND(SUM(C$7:C16)&gt;0.025,SUM(C$7:C16)&lt;0.975),IF(C16=MAX(C$7:C$107),"max","*"),"")</f>
      </c>
      <c r="V16" s="40">
        <f>IF(AND(SUM(D$7:D16)&gt;0.025,SUM(D$7:D16)&lt;0.975),IF(D16=MAX(D$7:D$107),"max","*"),"")</f>
      </c>
      <c r="W16" s="40">
        <f>IF(AND(SUM(E$7:E16)&gt;0.025,SUM(E$7:E16)&lt;0.975),IF(E16=MAX(E$7:E$107),"max","*"),"")</f>
      </c>
      <c r="X16" s="40">
        <f>IF(AND(SUM(F$7:F16)&gt;0.025,SUM(F$7:F16)&lt;0.975),IF(F16=MAX(F$7:F$107),"max","*"),"")</f>
      </c>
      <c r="Y16" s="40">
        <f>IF(AND(SUM(G$7:G16)&gt;0.025,SUM(G$7:G16)&lt;0.975),IF(G16=MAX(G$7:G$107),"max","*"),"")</f>
      </c>
      <c r="Z16" s="40">
        <f>IF(AND(SUM(H$7:H16)&gt;0.025,SUM(H$7:H16)&lt;0.975),IF(H16=MAX(H$7:H$107),"max","*"),"")</f>
      </c>
      <c r="AA16" s="40">
        <f>IF(AND(SUM(I$7:I16)&gt;0.025,SUM(I$7:I16)&lt;0.975),IF(I16=MAX(I$7:I$107),"max","*"),"")</f>
      </c>
      <c r="AB16" s="40">
        <f>IF(AND(SUM(J$7:J16)&gt;0.025,SUM(J$7:J16)&lt;0.975),IF(J16=MAX(J$7:J$107),"max","*"),"")</f>
      </c>
      <c r="AC16" s="40">
        <f>IF(AND(SUM(K$7:K16)&gt;0.025,SUM(K$7:K16)&lt;0.975),IF(K16=MAX(K$7:K$107),"max","*"),"")</f>
      </c>
      <c r="AD16" s="40">
        <f>IF(AND(SUM(L$7:L16)&gt;0.025,SUM(L$7:L16)&lt;0.975),IF(L16=MAX(L$7:L$107),"max","*"),"")</f>
      </c>
      <c r="AE16" s="40">
        <f>IF(AND(SUM(M$7:M16)&gt;0.025,SUM(M$7:M16)&lt;0.975),IF(M16=MAX(M$7:M$107),"max","*"),"")</f>
      </c>
      <c r="AF16" s="40">
        <f>IF(AND(SUM(N$7:N16)&gt;0.025,SUM(N$7:N16)&lt;0.975),IF(N16=MAX(N$7:N$107),"max","*"),"")</f>
      </c>
      <c r="AG16" s="40">
        <f>IF(AND(SUM(O$7:O16)&gt;0.025,SUM(O$7:O16)&lt;0.975),IF(O16=MAX(O$7:O$107),"max","*"),"")</f>
      </c>
      <c r="AH16" s="40">
        <f>IF(AND(SUM(P$7:P16)&gt;0.025,SUM(P$7:P16)&lt;0.975),IF(P16=MAX(P$7:P$107),"max","*"),"")</f>
      </c>
      <c r="AI16" s="40">
        <f>IF(AND(SUM(Q$7:Q16)&gt;0.025,SUM(Q$7:Q16)&lt;0.975),IF(Q16=MAX(Q$7:Q$107),"max","*"),"")</f>
      </c>
      <c r="AJ16" s="40">
        <f>IF(AND(SUM(R$7:R16)&gt;0.025,SUM(R$7:R16)&lt;0.975),IF(R16=MAX(R$7:R$107),"max","*"),"")</f>
      </c>
      <c r="AL16" s="38">
        <f t="shared" si="12"/>
        <v>95</v>
      </c>
      <c r="AM16" s="40"/>
      <c r="AN16" s="38">
        <f t="shared" si="13"/>
        <v>0</v>
      </c>
      <c r="AO16" s="38">
        <f t="shared" si="0"/>
        <v>0</v>
      </c>
      <c r="AP16" s="38">
        <f t="shared" si="0"/>
        <v>0</v>
      </c>
      <c r="AQ16" s="38">
        <f t="shared" si="0"/>
        <v>0</v>
      </c>
      <c r="AR16" s="38">
        <f t="shared" si="0"/>
        <v>0</v>
      </c>
      <c r="AS16" s="38">
        <f t="shared" si="0"/>
        <v>0</v>
      </c>
      <c r="AT16" s="38">
        <f t="shared" si="0"/>
        <v>0</v>
      </c>
      <c r="AU16" s="38">
        <f t="shared" si="0"/>
        <v>0</v>
      </c>
      <c r="AV16" s="38">
        <f t="shared" si="0"/>
        <v>0</v>
      </c>
      <c r="AW16" s="38">
        <f t="shared" si="0"/>
        <v>0</v>
      </c>
      <c r="AX16" s="38">
        <f t="shared" si="14"/>
        <v>0</v>
      </c>
      <c r="AY16" s="38">
        <f t="shared" si="15"/>
        <v>0</v>
      </c>
      <c r="AZ16" s="38">
        <f t="shared" si="15"/>
        <v>0</v>
      </c>
      <c r="BA16" s="38">
        <f t="shared" si="1"/>
        <v>0</v>
      </c>
      <c r="BB16" s="38">
        <f t="shared" si="2"/>
        <v>9.499999999999999E-06</v>
      </c>
      <c r="BC16" s="38">
        <f t="shared" si="2"/>
        <v>0.00031350000000000003</v>
      </c>
      <c r="BE16" s="38">
        <f t="shared" si="3"/>
        <v>0</v>
      </c>
      <c r="BF16" s="38">
        <f t="shared" si="4"/>
        <v>0</v>
      </c>
      <c r="BG16" s="38">
        <f t="shared" si="5"/>
        <v>0</v>
      </c>
      <c r="BH16" s="38">
        <f t="shared" si="6"/>
        <v>0</v>
      </c>
      <c r="BI16" s="38">
        <f t="shared" si="7"/>
        <v>0</v>
      </c>
      <c r="BJ16" s="38">
        <f t="shared" si="8"/>
        <v>0</v>
      </c>
      <c r="BK16" s="38">
        <f t="shared" si="9"/>
        <v>0</v>
      </c>
      <c r="BL16" s="38">
        <f t="shared" si="16"/>
        <v>0</v>
      </c>
      <c r="BM16" s="38">
        <f t="shared" si="17"/>
        <v>0</v>
      </c>
      <c r="BN16" s="38">
        <f t="shared" si="18"/>
        <v>0</v>
      </c>
      <c r="BO16" s="38">
        <f t="shared" si="19"/>
        <v>0</v>
      </c>
      <c r="BP16" s="38">
        <f t="shared" si="20"/>
        <v>0</v>
      </c>
      <c r="BQ16" s="38">
        <f t="shared" si="21"/>
        <v>0</v>
      </c>
      <c r="BR16" s="38">
        <f t="shared" si="22"/>
        <v>0</v>
      </c>
      <c r="BS16" s="38">
        <f t="shared" si="23"/>
        <v>0.00299374808877155</v>
      </c>
      <c r="BT16" s="38">
        <f t="shared" si="23"/>
        <v>0.10951535516186896</v>
      </c>
      <c r="BV16" s="38">
        <f>SUM(C$7:C16)</f>
        <v>0</v>
      </c>
      <c r="BW16" s="38">
        <f>SUM(D$7:D16)</f>
        <v>0</v>
      </c>
      <c r="BX16" s="38">
        <f>SUM(E$7:E16)</f>
        <v>0</v>
      </c>
      <c r="BY16" s="38">
        <f>SUM(F$7:F16)</f>
        <v>0</v>
      </c>
      <c r="BZ16" s="38">
        <f>SUM(G$7:G16)</f>
        <v>0</v>
      </c>
      <c r="CA16" s="38">
        <f>SUM(H$7:H16)</f>
        <v>0</v>
      </c>
      <c r="CB16" s="38">
        <f>SUM(I$7:I16)</f>
        <v>0</v>
      </c>
      <c r="CC16" s="38">
        <f>SUM(J$7:J16)</f>
        <v>0</v>
      </c>
      <c r="CD16" s="38">
        <f>SUM(K$7:K16)</f>
        <v>0</v>
      </c>
      <c r="CE16" s="38">
        <f>SUM(L$7:L16)</f>
        <v>0</v>
      </c>
      <c r="CF16" s="38">
        <f>SUM(M$7:M16)</f>
        <v>0</v>
      </c>
      <c r="CG16" s="38">
        <f>SUM(N$7:N16)</f>
        <v>0</v>
      </c>
      <c r="CH16" s="38">
        <f>SUM(O$7:O16)</f>
        <v>0</v>
      </c>
      <c r="CI16" s="38">
        <f>SUM(P$7:P16)</f>
        <v>0</v>
      </c>
      <c r="CJ16" s="38">
        <f>SUM(Q$7:Q16)</f>
        <v>1E-07</v>
      </c>
      <c r="CK16" s="38">
        <f>SUM(R$7:R16)</f>
        <v>4.5E-06</v>
      </c>
    </row>
    <row r="17" spans="1:89" ht="13.5">
      <c r="A17" s="38">
        <f t="shared" si="24"/>
        <v>100</v>
      </c>
      <c r="B17" s="38">
        <f t="shared" si="25"/>
        <v>105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5E-07</v>
      </c>
      <c r="R17" s="38">
        <v>1.1E-05</v>
      </c>
      <c r="T17" s="38">
        <f t="shared" si="11"/>
        <v>105</v>
      </c>
      <c r="U17" s="40">
        <f>IF(AND(SUM(C$7:C17)&gt;0.025,SUM(C$7:C17)&lt;0.975),IF(C17=MAX(C$7:C$107),"max","*"),"")</f>
      </c>
      <c r="V17" s="40">
        <f>IF(AND(SUM(D$7:D17)&gt;0.025,SUM(D$7:D17)&lt;0.975),IF(D17=MAX(D$7:D$107),"max","*"),"")</f>
      </c>
      <c r="W17" s="40">
        <f>IF(AND(SUM(E$7:E17)&gt;0.025,SUM(E$7:E17)&lt;0.975),IF(E17=MAX(E$7:E$107),"max","*"),"")</f>
      </c>
      <c r="X17" s="40">
        <f>IF(AND(SUM(F$7:F17)&gt;0.025,SUM(F$7:F17)&lt;0.975),IF(F17=MAX(F$7:F$107),"max","*"),"")</f>
      </c>
      <c r="Y17" s="40">
        <f>IF(AND(SUM(G$7:G17)&gt;0.025,SUM(G$7:G17)&lt;0.975),IF(G17=MAX(G$7:G$107),"max","*"),"")</f>
      </c>
      <c r="Z17" s="40">
        <f>IF(AND(SUM(H$7:H17)&gt;0.025,SUM(H$7:H17)&lt;0.975),IF(H17=MAX(H$7:H$107),"max","*"),"")</f>
      </c>
      <c r="AA17" s="40">
        <f>IF(AND(SUM(I$7:I17)&gt;0.025,SUM(I$7:I17)&lt;0.975),IF(I17=MAX(I$7:I$107),"max","*"),"")</f>
      </c>
      <c r="AB17" s="40">
        <f>IF(AND(SUM(J$7:J17)&gt;0.025,SUM(J$7:J17)&lt;0.975),IF(J17=MAX(J$7:J$107),"max","*"),"")</f>
      </c>
      <c r="AC17" s="40">
        <f>IF(AND(SUM(K$7:K17)&gt;0.025,SUM(K$7:K17)&lt;0.975),IF(K17=MAX(K$7:K$107),"max","*"),"")</f>
      </c>
      <c r="AD17" s="40">
        <f>IF(AND(SUM(L$7:L17)&gt;0.025,SUM(L$7:L17)&lt;0.975),IF(L17=MAX(L$7:L$107),"max","*"),"")</f>
      </c>
      <c r="AE17" s="40">
        <f>IF(AND(SUM(M$7:M17)&gt;0.025,SUM(M$7:M17)&lt;0.975),IF(M17=MAX(M$7:M$107),"max","*"),"")</f>
      </c>
      <c r="AF17" s="40">
        <f>IF(AND(SUM(N$7:N17)&gt;0.025,SUM(N$7:N17)&lt;0.975),IF(N17=MAX(N$7:N$107),"max","*"),"")</f>
      </c>
      <c r="AG17" s="40">
        <f>IF(AND(SUM(O$7:O17)&gt;0.025,SUM(O$7:O17)&lt;0.975),IF(O17=MAX(O$7:O$107),"max","*"),"")</f>
      </c>
      <c r="AH17" s="40">
        <f>IF(AND(SUM(P$7:P17)&gt;0.025,SUM(P$7:P17)&lt;0.975),IF(P17=MAX(P$7:P$107),"max","*"),"")</f>
      </c>
      <c r="AI17" s="40">
        <f>IF(AND(SUM(Q$7:Q17)&gt;0.025,SUM(Q$7:Q17)&lt;0.975),IF(Q17=MAX(Q$7:Q$107),"max","*"),"")</f>
      </c>
      <c r="AJ17" s="40">
        <f>IF(AND(SUM(R$7:R17)&gt;0.025,SUM(R$7:R17)&lt;0.975),IF(R17=MAX(R$7:R$107),"max","*"),"")</f>
      </c>
      <c r="AL17" s="38">
        <f t="shared" si="12"/>
        <v>105</v>
      </c>
      <c r="AM17" s="40"/>
      <c r="AN17" s="38">
        <f t="shared" si="13"/>
        <v>0</v>
      </c>
      <c r="AO17" s="38">
        <f t="shared" si="0"/>
        <v>0</v>
      </c>
      <c r="AP17" s="38">
        <f t="shared" si="0"/>
        <v>0</v>
      </c>
      <c r="AQ17" s="38">
        <f t="shared" si="0"/>
        <v>0</v>
      </c>
      <c r="AR17" s="38">
        <f t="shared" si="0"/>
        <v>0</v>
      </c>
      <c r="AS17" s="38">
        <f t="shared" si="0"/>
        <v>0</v>
      </c>
      <c r="AT17" s="38">
        <f t="shared" si="0"/>
        <v>0</v>
      </c>
      <c r="AU17" s="38">
        <f t="shared" si="0"/>
        <v>0</v>
      </c>
      <c r="AV17" s="38">
        <f t="shared" si="0"/>
        <v>0</v>
      </c>
      <c r="AW17" s="38">
        <f t="shared" si="0"/>
        <v>0</v>
      </c>
      <c r="AX17" s="38">
        <f t="shared" si="14"/>
        <v>0</v>
      </c>
      <c r="AY17" s="38">
        <f t="shared" si="15"/>
        <v>0</v>
      </c>
      <c r="AZ17" s="38">
        <f t="shared" si="15"/>
        <v>0</v>
      </c>
      <c r="BA17" s="38">
        <f t="shared" si="1"/>
        <v>0</v>
      </c>
      <c r="BB17" s="38">
        <f t="shared" si="2"/>
        <v>5.2499999999999995E-05</v>
      </c>
      <c r="BC17" s="38">
        <f t="shared" si="2"/>
        <v>0.001155</v>
      </c>
      <c r="BE17" s="38">
        <f t="shared" si="3"/>
        <v>0</v>
      </c>
      <c r="BF17" s="38">
        <f t="shared" si="4"/>
        <v>0</v>
      </c>
      <c r="BG17" s="38">
        <f t="shared" si="5"/>
        <v>0</v>
      </c>
      <c r="BH17" s="38">
        <f t="shared" si="6"/>
        <v>0</v>
      </c>
      <c r="BI17" s="38">
        <f t="shared" si="7"/>
        <v>0</v>
      </c>
      <c r="BJ17" s="38">
        <f t="shared" si="8"/>
        <v>0</v>
      </c>
      <c r="BK17" s="38">
        <f t="shared" si="9"/>
        <v>0</v>
      </c>
      <c r="BL17" s="38">
        <f t="shared" si="16"/>
        <v>0</v>
      </c>
      <c r="BM17" s="38">
        <f t="shared" si="17"/>
        <v>0</v>
      </c>
      <c r="BN17" s="38">
        <f t="shared" si="18"/>
        <v>0</v>
      </c>
      <c r="BO17" s="38">
        <f t="shared" si="19"/>
        <v>0</v>
      </c>
      <c r="BP17" s="38">
        <f t="shared" si="20"/>
        <v>0</v>
      </c>
      <c r="BQ17" s="38">
        <f t="shared" si="21"/>
        <v>0</v>
      </c>
      <c r="BR17" s="38">
        <f t="shared" si="22"/>
        <v>0</v>
      </c>
      <c r="BS17" s="38">
        <f t="shared" si="23"/>
        <v>0.01328849534885775</v>
      </c>
      <c r="BT17" s="38">
        <f t="shared" si="23"/>
        <v>0.3260734443028965</v>
      </c>
      <c r="BV17" s="38">
        <f>SUM(C$7:C17)</f>
        <v>0</v>
      </c>
      <c r="BW17" s="38">
        <f>SUM(D$7:D17)</f>
        <v>0</v>
      </c>
      <c r="BX17" s="38">
        <f>SUM(E$7:E17)</f>
        <v>0</v>
      </c>
      <c r="BY17" s="38">
        <f>SUM(F$7:F17)</f>
        <v>0</v>
      </c>
      <c r="BZ17" s="38">
        <f>SUM(G$7:G17)</f>
        <v>0</v>
      </c>
      <c r="CA17" s="38">
        <f>SUM(H$7:H17)</f>
        <v>0</v>
      </c>
      <c r="CB17" s="38">
        <f>SUM(I$7:I17)</f>
        <v>0</v>
      </c>
      <c r="CC17" s="38">
        <f>SUM(J$7:J17)</f>
        <v>0</v>
      </c>
      <c r="CD17" s="38">
        <f>SUM(K$7:K17)</f>
        <v>0</v>
      </c>
      <c r="CE17" s="38">
        <f>SUM(L$7:L17)</f>
        <v>0</v>
      </c>
      <c r="CF17" s="38">
        <f>SUM(M$7:M17)</f>
        <v>0</v>
      </c>
      <c r="CG17" s="38">
        <f>SUM(N$7:N17)</f>
        <v>0</v>
      </c>
      <c r="CH17" s="38">
        <f>SUM(O$7:O17)</f>
        <v>0</v>
      </c>
      <c r="CI17" s="38">
        <f>SUM(P$7:P17)</f>
        <v>0</v>
      </c>
      <c r="CJ17" s="38">
        <f>SUM(Q$7:Q17)</f>
        <v>6E-07</v>
      </c>
      <c r="CK17" s="38">
        <f>SUM(R$7:R17)</f>
        <v>1.55E-05</v>
      </c>
    </row>
    <row r="18" spans="1:89" ht="13.5">
      <c r="A18" s="38">
        <f t="shared" si="24"/>
        <v>110</v>
      </c>
      <c r="B18" s="38">
        <f t="shared" si="25"/>
        <v>115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1E-07</v>
      </c>
      <c r="Q18" s="38">
        <v>2.5E-06</v>
      </c>
      <c r="R18" s="38">
        <v>3.51E-05</v>
      </c>
      <c r="T18" s="38">
        <f t="shared" si="11"/>
        <v>115</v>
      </c>
      <c r="U18" s="40">
        <f>IF(AND(SUM(C$7:C18)&gt;0.025,SUM(C$7:C18)&lt;0.975),IF(C18=MAX(C$7:C$107),"max","*"),"")</f>
      </c>
      <c r="V18" s="40">
        <f>IF(AND(SUM(D$7:D18)&gt;0.025,SUM(D$7:D18)&lt;0.975),IF(D18=MAX(D$7:D$107),"max","*"),"")</f>
      </c>
      <c r="W18" s="40">
        <f>IF(AND(SUM(E$7:E18)&gt;0.025,SUM(E$7:E18)&lt;0.975),IF(E18=MAX(E$7:E$107),"max","*"),"")</f>
      </c>
      <c r="X18" s="40">
        <f>IF(AND(SUM(F$7:F18)&gt;0.025,SUM(F$7:F18)&lt;0.975),IF(F18=MAX(F$7:F$107),"max","*"),"")</f>
      </c>
      <c r="Y18" s="40">
        <f>IF(AND(SUM(G$7:G18)&gt;0.025,SUM(G$7:G18)&lt;0.975),IF(G18=MAX(G$7:G$107),"max","*"),"")</f>
      </c>
      <c r="Z18" s="40">
        <f>IF(AND(SUM(H$7:H18)&gt;0.025,SUM(H$7:H18)&lt;0.975),IF(H18=MAX(H$7:H$107),"max","*"),"")</f>
      </c>
      <c r="AA18" s="40">
        <f>IF(AND(SUM(I$7:I18)&gt;0.025,SUM(I$7:I18)&lt;0.975),IF(I18=MAX(I$7:I$107),"max","*"),"")</f>
      </c>
      <c r="AB18" s="40">
        <f>IF(AND(SUM(J$7:J18)&gt;0.025,SUM(J$7:J18)&lt;0.975),IF(J18=MAX(J$7:J$107),"max","*"),"")</f>
      </c>
      <c r="AC18" s="40">
        <f>IF(AND(SUM(K$7:K18)&gt;0.025,SUM(K$7:K18)&lt;0.975),IF(K18=MAX(K$7:K$107),"max","*"),"")</f>
      </c>
      <c r="AD18" s="40">
        <f>IF(AND(SUM(L$7:L18)&gt;0.025,SUM(L$7:L18)&lt;0.975),IF(L18=MAX(L$7:L$107),"max","*"),"")</f>
      </c>
      <c r="AE18" s="40">
        <f>IF(AND(SUM(M$7:M18)&gt;0.025,SUM(M$7:M18)&lt;0.975),IF(M18=MAX(M$7:M$107),"max","*"),"")</f>
      </c>
      <c r="AF18" s="40">
        <f>IF(AND(SUM(N$7:N18)&gt;0.025,SUM(N$7:N18)&lt;0.975),IF(N18=MAX(N$7:N$107),"max","*"),"")</f>
      </c>
      <c r="AG18" s="40">
        <f>IF(AND(SUM(O$7:O18)&gt;0.025,SUM(O$7:O18)&lt;0.975),IF(O18=MAX(O$7:O$107),"max","*"),"")</f>
      </c>
      <c r="AH18" s="40">
        <f>IF(AND(SUM(P$7:P18)&gt;0.025,SUM(P$7:P18)&lt;0.975),IF(P18=MAX(P$7:P$107),"max","*"),"")</f>
      </c>
      <c r="AI18" s="40">
        <f>IF(AND(SUM(Q$7:Q18)&gt;0.025,SUM(Q$7:Q18)&lt;0.975),IF(Q18=MAX(Q$7:Q$107),"max","*"),"")</f>
      </c>
      <c r="AJ18" s="40">
        <f>IF(AND(SUM(R$7:R18)&gt;0.025,SUM(R$7:R18)&lt;0.975),IF(R18=MAX(R$7:R$107),"max","*"),"")</f>
      </c>
      <c r="AL18" s="38">
        <f t="shared" si="12"/>
        <v>115</v>
      </c>
      <c r="AM18" s="40"/>
      <c r="AN18" s="38">
        <f t="shared" si="13"/>
        <v>0</v>
      </c>
      <c r="AO18" s="38">
        <f t="shared" si="0"/>
        <v>0</v>
      </c>
      <c r="AP18" s="38">
        <f t="shared" si="0"/>
        <v>0</v>
      </c>
      <c r="AQ18" s="38">
        <f t="shared" si="0"/>
        <v>0</v>
      </c>
      <c r="AR18" s="38">
        <f t="shared" si="0"/>
        <v>0</v>
      </c>
      <c r="AS18" s="38">
        <f t="shared" si="0"/>
        <v>0</v>
      </c>
      <c r="AT18" s="38">
        <f t="shared" si="0"/>
        <v>0</v>
      </c>
      <c r="AU18" s="38">
        <f t="shared" si="0"/>
        <v>0</v>
      </c>
      <c r="AV18" s="38">
        <f t="shared" si="0"/>
        <v>0</v>
      </c>
      <c r="AW18" s="38">
        <f t="shared" si="0"/>
        <v>0</v>
      </c>
      <c r="AX18" s="38">
        <f t="shared" si="14"/>
        <v>0</v>
      </c>
      <c r="AY18" s="38">
        <f t="shared" si="15"/>
        <v>0</v>
      </c>
      <c r="AZ18" s="38">
        <f t="shared" si="15"/>
        <v>0</v>
      </c>
      <c r="BA18" s="38">
        <f t="shared" si="1"/>
        <v>1.15E-05</v>
      </c>
      <c r="BB18" s="38">
        <f t="shared" si="2"/>
        <v>0.00028750000000000005</v>
      </c>
      <c r="BC18" s="38">
        <f t="shared" si="2"/>
        <v>0.0040365</v>
      </c>
      <c r="BE18" s="38">
        <f t="shared" si="3"/>
        <v>0</v>
      </c>
      <c r="BF18" s="38">
        <f t="shared" si="4"/>
        <v>0</v>
      </c>
      <c r="BG18" s="38">
        <f t="shared" si="5"/>
        <v>0</v>
      </c>
      <c r="BH18" s="38">
        <f t="shared" si="6"/>
        <v>0</v>
      </c>
      <c r="BI18" s="38">
        <f t="shared" si="7"/>
        <v>0</v>
      </c>
      <c r="BJ18" s="38">
        <f t="shared" si="8"/>
        <v>0</v>
      </c>
      <c r="BK18" s="38">
        <f t="shared" si="9"/>
        <v>0</v>
      </c>
      <c r="BL18" s="38">
        <f t="shared" si="16"/>
        <v>0</v>
      </c>
      <c r="BM18" s="38">
        <f t="shared" si="17"/>
        <v>0</v>
      </c>
      <c r="BN18" s="38">
        <f t="shared" si="18"/>
        <v>0</v>
      </c>
      <c r="BO18" s="38">
        <f t="shared" si="19"/>
        <v>0</v>
      </c>
      <c r="BP18" s="38">
        <f t="shared" si="20"/>
        <v>0</v>
      </c>
      <c r="BQ18" s="38">
        <f t="shared" si="21"/>
        <v>0</v>
      </c>
      <c r="BR18" s="38">
        <f t="shared" si="22"/>
        <v>0.0020196843194897644</v>
      </c>
      <c r="BS18" s="38">
        <f t="shared" si="23"/>
        <v>0.05854125126928878</v>
      </c>
      <c r="BT18" s="38">
        <f t="shared" si="23"/>
        <v>0.9231162941931514</v>
      </c>
      <c r="BV18" s="38">
        <f>SUM(C$7:C18)</f>
        <v>0</v>
      </c>
      <c r="BW18" s="38">
        <f>SUM(D$7:D18)</f>
        <v>0</v>
      </c>
      <c r="BX18" s="38">
        <f>SUM(E$7:E18)</f>
        <v>0</v>
      </c>
      <c r="BY18" s="38">
        <f>SUM(F$7:F18)</f>
        <v>0</v>
      </c>
      <c r="BZ18" s="38">
        <f>SUM(G$7:G18)</f>
        <v>0</v>
      </c>
      <c r="CA18" s="38">
        <f>SUM(H$7:H18)</f>
        <v>0</v>
      </c>
      <c r="CB18" s="38">
        <f>SUM(I$7:I18)</f>
        <v>0</v>
      </c>
      <c r="CC18" s="38">
        <f>SUM(J$7:J18)</f>
        <v>0</v>
      </c>
      <c r="CD18" s="38">
        <f>SUM(K$7:K18)</f>
        <v>0</v>
      </c>
      <c r="CE18" s="38">
        <f>SUM(L$7:L18)</f>
        <v>0</v>
      </c>
      <c r="CF18" s="38">
        <f>SUM(M$7:M18)</f>
        <v>0</v>
      </c>
      <c r="CG18" s="38">
        <f>SUM(N$7:N18)</f>
        <v>0</v>
      </c>
      <c r="CH18" s="38">
        <f>SUM(O$7:O18)</f>
        <v>0</v>
      </c>
      <c r="CI18" s="38">
        <f>SUM(P$7:P18)</f>
        <v>1E-07</v>
      </c>
      <c r="CJ18" s="38">
        <f>SUM(Q$7:Q18)</f>
        <v>3.1E-06</v>
      </c>
      <c r="CK18" s="38">
        <f>SUM(R$7:R18)</f>
        <v>5.06E-05</v>
      </c>
    </row>
    <row r="19" spans="1:89" ht="13.5">
      <c r="A19" s="38">
        <f t="shared" si="24"/>
        <v>120</v>
      </c>
      <c r="B19" s="38">
        <f t="shared" si="25"/>
        <v>125</v>
      </c>
      <c r="C19" s="38">
        <v>1E-07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1.1E-06</v>
      </c>
      <c r="Q19" s="38">
        <v>1.1E-05</v>
      </c>
      <c r="R19" s="38">
        <v>0.0001149</v>
      </c>
      <c r="T19" s="38">
        <f t="shared" si="11"/>
        <v>125</v>
      </c>
      <c r="U19" s="40">
        <f>IF(AND(SUM(C$7:C19)&gt;0.025,SUM(C$7:C19)&lt;0.975),IF(C19=MAX(C$7:C$107),"max","*"),"")</f>
      </c>
      <c r="V19" s="40">
        <f>IF(AND(SUM(D$7:D19)&gt;0.025,SUM(D$7:D19)&lt;0.975),IF(D19=MAX(D$7:D$107),"max","*"),"")</f>
      </c>
      <c r="W19" s="40">
        <f>IF(AND(SUM(E$7:E19)&gt;0.025,SUM(E$7:E19)&lt;0.975),IF(E19=MAX(E$7:E$107),"max","*"),"")</f>
      </c>
      <c r="X19" s="40">
        <f>IF(AND(SUM(F$7:F19)&gt;0.025,SUM(F$7:F19)&lt;0.975),IF(F19=MAX(F$7:F$107),"max","*"),"")</f>
      </c>
      <c r="Y19" s="40">
        <f>IF(AND(SUM(G$7:G19)&gt;0.025,SUM(G$7:G19)&lt;0.975),IF(G19=MAX(G$7:G$107),"max","*"),"")</f>
      </c>
      <c r="Z19" s="40">
        <f>IF(AND(SUM(H$7:H19)&gt;0.025,SUM(H$7:H19)&lt;0.975),IF(H19=MAX(H$7:H$107),"max","*"),"")</f>
      </c>
      <c r="AA19" s="40">
        <f>IF(AND(SUM(I$7:I19)&gt;0.025,SUM(I$7:I19)&lt;0.975),IF(I19=MAX(I$7:I$107),"max","*"),"")</f>
      </c>
      <c r="AB19" s="40">
        <f>IF(AND(SUM(J$7:J19)&gt;0.025,SUM(J$7:J19)&lt;0.975),IF(J19=MAX(J$7:J$107),"max","*"),"")</f>
      </c>
      <c r="AC19" s="40">
        <f>IF(AND(SUM(K$7:K19)&gt;0.025,SUM(K$7:K19)&lt;0.975),IF(K19=MAX(K$7:K$107),"max","*"),"")</f>
      </c>
      <c r="AD19" s="40">
        <f>IF(AND(SUM(L$7:L19)&gt;0.025,SUM(L$7:L19)&lt;0.975),IF(L19=MAX(L$7:L$107),"max","*"),"")</f>
      </c>
      <c r="AE19" s="40">
        <f>IF(AND(SUM(M$7:M19)&gt;0.025,SUM(M$7:M19)&lt;0.975),IF(M19=MAX(M$7:M$107),"max","*"),"")</f>
      </c>
      <c r="AF19" s="40">
        <f>IF(AND(SUM(N$7:N19)&gt;0.025,SUM(N$7:N19)&lt;0.975),IF(N19=MAX(N$7:N$107),"max","*"),"")</f>
      </c>
      <c r="AG19" s="40">
        <f>IF(AND(SUM(O$7:O19)&gt;0.025,SUM(O$7:O19)&lt;0.975),IF(O19=MAX(O$7:O$107),"max","*"),"")</f>
      </c>
      <c r="AH19" s="40">
        <f>IF(AND(SUM(P$7:P19)&gt;0.025,SUM(P$7:P19)&lt;0.975),IF(P19=MAX(P$7:P$107),"max","*"),"")</f>
      </c>
      <c r="AI19" s="40">
        <f>IF(AND(SUM(Q$7:Q19)&gt;0.025,SUM(Q$7:Q19)&lt;0.975),IF(Q19=MAX(Q$7:Q$107),"max","*"),"")</f>
      </c>
      <c r="AJ19" s="40">
        <f>IF(AND(SUM(R$7:R19)&gt;0.025,SUM(R$7:R19)&lt;0.975),IF(R19=MAX(R$7:R$107),"max","*"),"")</f>
      </c>
      <c r="AL19" s="41">
        <f t="shared" si="12"/>
        <v>125</v>
      </c>
      <c r="AM19" s="40"/>
      <c r="AN19" s="38">
        <f t="shared" si="13"/>
        <v>1.2499999999999999E-05</v>
      </c>
      <c r="AO19" s="38">
        <f t="shared" si="0"/>
        <v>0</v>
      </c>
      <c r="AP19" s="38">
        <f t="shared" si="0"/>
        <v>0</v>
      </c>
      <c r="AQ19" s="38">
        <f t="shared" si="0"/>
        <v>0</v>
      </c>
      <c r="AR19" s="38">
        <f t="shared" si="0"/>
        <v>0</v>
      </c>
      <c r="AS19" s="38">
        <f t="shared" si="0"/>
        <v>0</v>
      </c>
      <c r="AT19" s="38">
        <f t="shared" si="0"/>
        <v>0</v>
      </c>
      <c r="AU19" s="38">
        <f t="shared" si="0"/>
        <v>0</v>
      </c>
      <c r="AV19" s="38">
        <f t="shared" si="0"/>
        <v>0</v>
      </c>
      <c r="AW19" s="38">
        <f t="shared" si="0"/>
        <v>0</v>
      </c>
      <c r="AX19" s="38">
        <f t="shared" si="14"/>
        <v>0</v>
      </c>
      <c r="AY19" s="38">
        <f t="shared" si="15"/>
        <v>0</v>
      </c>
      <c r="AZ19" s="38">
        <f t="shared" si="15"/>
        <v>0</v>
      </c>
      <c r="BA19" s="38">
        <f t="shared" si="1"/>
        <v>0.0001375</v>
      </c>
      <c r="BB19" s="38">
        <f t="shared" si="2"/>
        <v>0.001375</v>
      </c>
      <c r="BC19" s="38">
        <f t="shared" si="2"/>
        <v>0.0143625</v>
      </c>
      <c r="BE19" s="38">
        <f t="shared" si="3"/>
        <v>0.0006819553349264565</v>
      </c>
      <c r="BF19" s="38">
        <f t="shared" si="4"/>
        <v>0</v>
      </c>
      <c r="BG19" s="38">
        <f t="shared" si="5"/>
        <v>0</v>
      </c>
      <c r="BH19" s="38">
        <f t="shared" si="6"/>
        <v>0</v>
      </c>
      <c r="BI19" s="38">
        <f t="shared" si="7"/>
        <v>0</v>
      </c>
      <c r="BJ19" s="38">
        <f t="shared" si="8"/>
        <v>0</v>
      </c>
      <c r="BK19" s="38">
        <f t="shared" si="9"/>
        <v>0</v>
      </c>
      <c r="BL19" s="38">
        <f t="shared" si="16"/>
        <v>0</v>
      </c>
      <c r="BM19" s="38">
        <f t="shared" si="17"/>
        <v>0</v>
      </c>
      <c r="BN19" s="38">
        <f t="shared" si="18"/>
        <v>0</v>
      </c>
      <c r="BO19" s="38">
        <f t="shared" si="19"/>
        <v>0</v>
      </c>
      <c r="BP19" s="38">
        <f t="shared" si="20"/>
        <v>0</v>
      </c>
      <c r="BQ19" s="38">
        <f t="shared" si="21"/>
        <v>0</v>
      </c>
      <c r="BR19" s="38">
        <f t="shared" si="22"/>
        <v>0.01919998435838741</v>
      </c>
      <c r="BS19" s="38">
        <f t="shared" si="23"/>
        <v>0.22501611349487066</v>
      </c>
      <c r="BT19" s="38">
        <f t="shared" si="23"/>
        <v>2.6606449270197094</v>
      </c>
      <c r="BV19" s="38">
        <f>SUM(C$7:C19)</f>
        <v>1E-07</v>
      </c>
      <c r="BW19" s="38">
        <f>SUM(D$7:D19)</f>
        <v>0</v>
      </c>
      <c r="BX19" s="38">
        <f>SUM(E$7:E19)</f>
        <v>0</v>
      </c>
      <c r="BY19" s="38">
        <f>SUM(F$7:F19)</f>
        <v>0</v>
      </c>
      <c r="BZ19" s="38">
        <f>SUM(G$7:G19)</f>
        <v>0</v>
      </c>
      <c r="CA19" s="38">
        <f>SUM(H$7:H19)</f>
        <v>0</v>
      </c>
      <c r="CB19" s="38">
        <f>SUM(I$7:I19)</f>
        <v>0</v>
      </c>
      <c r="CC19" s="38">
        <f>SUM(J$7:J19)</f>
        <v>0</v>
      </c>
      <c r="CD19" s="38">
        <f>SUM(K$7:K19)</f>
        <v>0</v>
      </c>
      <c r="CE19" s="38">
        <f>SUM(L$7:L19)</f>
        <v>0</v>
      </c>
      <c r="CF19" s="38">
        <f>SUM(M$7:M19)</f>
        <v>0</v>
      </c>
      <c r="CG19" s="38">
        <f>SUM(N$7:N19)</f>
        <v>0</v>
      </c>
      <c r="CH19" s="38">
        <f>SUM(O$7:O19)</f>
        <v>0</v>
      </c>
      <c r="CI19" s="38">
        <f>SUM(P$7:P19)</f>
        <v>1.2E-06</v>
      </c>
      <c r="CJ19" s="38">
        <f>SUM(Q$7:Q19)</f>
        <v>1.41E-05</v>
      </c>
      <c r="CK19" s="38">
        <f>SUM(R$7:R19)</f>
        <v>0.0001655</v>
      </c>
    </row>
    <row r="20" spans="1:89" ht="13.5">
      <c r="A20" s="38">
        <f t="shared" si="24"/>
        <v>130</v>
      </c>
      <c r="B20" s="38">
        <f t="shared" si="25"/>
        <v>135</v>
      </c>
      <c r="C20" s="38">
        <v>0.0003256</v>
      </c>
      <c r="D20" s="38">
        <v>5E-07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2E-07</v>
      </c>
      <c r="P20" s="38">
        <v>8.3E-06</v>
      </c>
      <c r="Q20" s="38">
        <v>5.09E-05</v>
      </c>
      <c r="R20" s="38">
        <v>0.0003264</v>
      </c>
      <c r="T20" s="38">
        <f t="shared" si="11"/>
        <v>135</v>
      </c>
      <c r="U20" s="40">
        <f>IF(AND(SUM(C$7:C20)&gt;0.025,SUM(C$7:C20)&lt;0.975),IF(C20=MAX(C$7:C$107),"max","*"),"")</f>
      </c>
      <c r="V20" s="40">
        <f>IF(AND(SUM(D$7:D20)&gt;0.025,SUM(D$7:D20)&lt;0.975),IF(D20=MAX(D$7:D$107),"max","*"),"")</f>
      </c>
      <c r="W20" s="40">
        <f>IF(AND(SUM(E$7:E20)&gt;0.025,SUM(E$7:E20)&lt;0.975),IF(E20=MAX(E$7:E$107),"max","*"),"")</f>
      </c>
      <c r="X20" s="40">
        <f>IF(AND(SUM(F$7:F20)&gt;0.025,SUM(F$7:F20)&lt;0.975),IF(F20=MAX(F$7:F$107),"max","*"),"")</f>
      </c>
      <c r="Y20" s="40">
        <f>IF(AND(SUM(G$7:G20)&gt;0.025,SUM(G$7:G20)&lt;0.975),IF(G20=MAX(G$7:G$107),"max","*"),"")</f>
      </c>
      <c r="Z20" s="40">
        <f>IF(AND(SUM(H$7:H20)&gt;0.025,SUM(H$7:H20)&lt;0.975),IF(H20=MAX(H$7:H$107),"max","*"),"")</f>
      </c>
      <c r="AA20" s="40">
        <f>IF(AND(SUM(I$7:I20)&gt;0.025,SUM(I$7:I20)&lt;0.975),IF(I20=MAX(I$7:I$107),"max","*"),"")</f>
      </c>
      <c r="AB20" s="40">
        <f>IF(AND(SUM(J$7:J20)&gt;0.025,SUM(J$7:J20)&lt;0.975),IF(J20=MAX(J$7:J$107),"max","*"),"")</f>
      </c>
      <c r="AC20" s="40">
        <f>IF(AND(SUM(K$7:K20)&gt;0.025,SUM(K$7:K20)&lt;0.975),IF(K20=MAX(K$7:K$107),"max","*"),"")</f>
      </c>
      <c r="AD20" s="40">
        <f>IF(AND(SUM(L$7:L20)&gt;0.025,SUM(L$7:L20)&lt;0.975),IF(L20=MAX(L$7:L$107),"max","*"),"")</f>
      </c>
      <c r="AE20" s="40">
        <f>IF(AND(SUM(M$7:M20)&gt;0.025,SUM(M$7:M20)&lt;0.975),IF(M20=MAX(M$7:M$107),"max","*"),"")</f>
      </c>
      <c r="AF20" s="40">
        <f>IF(AND(SUM(N$7:N20)&gt;0.025,SUM(N$7:N20)&lt;0.975),IF(N20=MAX(N$7:N$107),"max","*"),"")</f>
      </c>
      <c r="AG20" s="40">
        <f>IF(AND(SUM(O$7:O20)&gt;0.025,SUM(O$7:O20)&lt;0.975),IF(O20=MAX(O$7:O$107),"max","*"),"")</f>
      </c>
      <c r="AH20" s="40">
        <f>IF(AND(SUM(P$7:P20)&gt;0.025,SUM(P$7:P20)&lt;0.975),IF(P20=MAX(P$7:P$107),"max","*"),"")</f>
      </c>
      <c r="AI20" s="40">
        <f>IF(AND(SUM(Q$7:Q20)&gt;0.025,SUM(Q$7:Q20)&lt;0.975),IF(Q20=MAX(Q$7:Q$107),"max","*"),"")</f>
      </c>
      <c r="AJ20" s="40">
        <f>IF(AND(SUM(R$7:R20)&gt;0.025,SUM(R$7:R20)&lt;0.975),IF(R20=MAX(R$7:R$107),"max","*"),"")</f>
      </c>
      <c r="AL20" s="41">
        <f t="shared" si="12"/>
        <v>135</v>
      </c>
      <c r="AM20" s="40"/>
      <c r="AN20" s="38">
        <f t="shared" si="13"/>
        <v>0.043956</v>
      </c>
      <c r="AO20" s="38">
        <f t="shared" si="0"/>
        <v>6.75E-05</v>
      </c>
      <c r="AP20" s="38">
        <f t="shared" si="0"/>
        <v>0</v>
      </c>
      <c r="AQ20" s="38">
        <f t="shared" si="0"/>
        <v>0</v>
      </c>
      <c r="AR20" s="38">
        <f t="shared" si="0"/>
        <v>0</v>
      </c>
      <c r="AS20" s="38">
        <f t="shared" si="0"/>
        <v>0</v>
      </c>
      <c r="AT20" s="38">
        <f t="shared" si="0"/>
        <v>0</v>
      </c>
      <c r="AU20" s="38">
        <f t="shared" si="0"/>
        <v>0</v>
      </c>
      <c r="AV20" s="38">
        <f t="shared" si="0"/>
        <v>0</v>
      </c>
      <c r="AW20" s="38">
        <f t="shared" si="0"/>
        <v>0</v>
      </c>
      <c r="AX20" s="38">
        <f t="shared" si="14"/>
        <v>0</v>
      </c>
      <c r="AY20" s="38">
        <f t="shared" si="15"/>
        <v>0</v>
      </c>
      <c r="AZ20" s="38">
        <f t="shared" si="15"/>
        <v>2.7E-05</v>
      </c>
      <c r="BA20" s="38">
        <f t="shared" si="1"/>
        <v>0.0011205</v>
      </c>
      <c r="BB20" s="38">
        <f t="shared" si="2"/>
        <v>0.0068715</v>
      </c>
      <c r="BC20" s="38">
        <f t="shared" si="2"/>
        <v>0.044064000000000006</v>
      </c>
      <c r="BE20" s="38">
        <f t="shared" si="3"/>
        <v>1.7152417879765427</v>
      </c>
      <c r="BF20" s="38">
        <f t="shared" si="4"/>
        <v>0.0037173422883983414</v>
      </c>
      <c r="BG20" s="38">
        <f t="shared" si="5"/>
        <v>0</v>
      </c>
      <c r="BH20" s="38">
        <f t="shared" si="6"/>
        <v>0</v>
      </c>
      <c r="BI20" s="38">
        <f t="shared" si="7"/>
        <v>0</v>
      </c>
      <c r="BJ20" s="38">
        <f t="shared" si="8"/>
        <v>0</v>
      </c>
      <c r="BK20" s="38">
        <f t="shared" si="9"/>
        <v>0</v>
      </c>
      <c r="BL20" s="38">
        <f t="shared" si="16"/>
        <v>0</v>
      </c>
      <c r="BM20" s="38">
        <f t="shared" si="17"/>
        <v>0</v>
      </c>
      <c r="BN20" s="38">
        <f t="shared" si="18"/>
        <v>0</v>
      </c>
      <c r="BO20" s="38">
        <f t="shared" si="19"/>
        <v>0</v>
      </c>
      <c r="BP20" s="38">
        <f t="shared" si="20"/>
        <v>0</v>
      </c>
      <c r="BQ20" s="38">
        <f t="shared" si="21"/>
        <v>0.0029390149286874136</v>
      </c>
      <c r="BR20" s="38">
        <f t="shared" si="22"/>
        <v>0.12377141998165041</v>
      </c>
      <c r="BS20" s="38">
        <f t="shared" si="23"/>
        <v>0.90070197450072</v>
      </c>
      <c r="BT20" s="38">
        <f t="shared" si="23"/>
        <v>6.597440875774674</v>
      </c>
      <c r="BV20" s="38">
        <f>SUM(C$7:C20)</f>
        <v>0.0003257</v>
      </c>
      <c r="BW20" s="38">
        <f>SUM(D$7:D20)</f>
        <v>5E-07</v>
      </c>
      <c r="BX20" s="38">
        <f>SUM(E$7:E20)</f>
        <v>0</v>
      </c>
      <c r="BY20" s="38">
        <f>SUM(F$7:F20)</f>
        <v>0</v>
      </c>
      <c r="BZ20" s="38">
        <f>SUM(G$7:G20)</f>
        <v>0</v>
      </c>
      <c r="CA20" s="38">
        <f>SUM(H$7:H20)</f>
        <v>0</v>
      </c>
      <c r="CB20" s="38">
        <f>SUM(I$7:I20)</f>
        <v>0</v>
      </c>
      <c r="CC20" s="38">
        <f>SUM(J$7:J20)</f>
        <v>0</v>
      </c>
      <c r="CD20" s="38">
        <f>SUM(K$7:K20)</f>
        <v>0</v>
      </c>
      <c r="CE20" s="38">
        <f>SUM(L$7:L20)</f>
        <v>0</v>
      </c>
      <c r="CF20" s="38">
        <f>SUM(M$7:M20)</f>
        <v>0</v>
      </c>
      <c r="CG20" s="38">
        <f>SUM(N$7:N20)</f>
        <v>0</v>
      </c>
      <c r="CH20" s="38">
        <f>SUM(O$7:O20)</f>
        <v>2E-07</v>
      </c>
      <c r="CI20" s="38">
        <f>SUM(P$7:P20)</f>
        <v>9.5E-06</v>
      </c>
      <c r="CJ20" s="38">
        <f>SUM(Q$7:Q20)</f>
        <v>6.5E-05</v>
      </c>
      <c r="CK20" s="38">
        <f>SUM(R$7:R20)</f>
        <v>0.0004919</v>
      </c>
    </row>
    <row r="21" spans="1:89" ht="13.5">
      <c r="A21" s="38">
        <f t="shared" si="24"/>
        <v>140</v>
      </c>
      <c r="B21" s="38">
        <f t="shared" si="25"/>
        <v>145</v>
      </c>
      <c r="C21" s="38">
        <v>0.0052302</v>
      </c>
      <c r="D21" s="38">
        <v>0.0002002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4E-07</v>
      </c>
      <c r="L21" s="38">
        <v>1E-07</v>
      </c>
      <c r="M21" s="38">
        <v>0</v>
      </c>
      <c r="N21" s="38">
        <v>1E-07</v>
      </c>
      <c r="O21" s="38">
        <v>2.4E-06</v>
      </c>
      <c r="P21" s="38">
        <v>5.83E-05</v>
      </c>
      <c r="Q21" s="38">
        <v>0.0002034</v>
      </c>
      <c r="R21" s="38">
        <v>0.0008154</v>
      </c>
      <c r="T21" s="38">
        <f t="shared" si="11"/>
        <v>145</v>
      </c>
      <c r="U21" s="40">
        <f>IF(AND(SUM(C$7:C21)&gt;0.025,SUM(C$7:C21)&lt;0.975),IF(C21=MAX(C$7:C$107),"max","*"),"")</f>
      </c>
      <c r="V21" s="40">
        <f>IF(AND(SUM(D$7:D21)&gt;0.025,SUM(D$7:D21)&lt;0.975),IF(D21=MAX(D$7:D$107),"max","*"),"")</f>
      </c>
      <c r="W21" s="40">
        <f>IF(AND(SUM(E$7:E21)&gt;0.025,SUM(E$7:E21)&lt;0.975),IF(E21=MAX(E$7:E$107),"max","*"),"")</f>
      </c>
      <c r="X21" s="40">
        <f>IF(AND(SUM(F$7:F21)&gt;0.025,SUM(F$7:F21)&lt;0.975),IF(F21=MAX(F$7:F$107),"max","*"),"")</f>
      </c>
      <c r="Y21" s="40">
        <f>IF(AND(SUM(G$7:G21)&gt;0.025,SUM(G$7:G21)&lt;0.975),IF(G21=MAX(G$7:G$107),"max","*"),"")</f>
      </c>
      <c r="Z21" s="40">
        <f>IF(AND(SUM(H$7:H21)&gt;0.025,SUM(H$7:H21)&lt;0.975),IF(H21=MAX(H$7:H$107),"max","*"),"")</f>
      </c>
      <c r="AA21" s="40">
        <f>IF(AND(SUM(I$7:I21)&gt;0.025,SUM(I$7:I21)&lt;0.975),IF(I21=MAX(I$7:I$107),"max","*"),"")</f>
      </c>
      <c r="AB21" s="40">
        <f>IF(AND(SUM(J$7:J21)&gt;0.025,SUM(J$7:J21)&lt;0.975),IF(J21=MAX(J$7:J$107),"max","*"),"")</f>
      </c>
      <c r="AC21" s="40">
        <f>IF(AND(SUM(K$7:K21)&gt;0.025,SUM(K$7:K21)&lt;0.975),IF(K21=MAX(K$7:K$107),"max","*"),"")</f>
      </c>
      <c r="AD21" s="40">
        <f>IF(AND(SUM(L$7:L21)&gt;0.025,SUM(L$7:L21)&lt;0.975),IF(L21=MAX(L$7:L$107),"max","*"),"")</f>
      </c>
      <c r="AE21" s="40">
        <f>IF(AND(SUM(M$7:M21)&gt;0.025,SUM(M$7:M21)&lt;0.975),IF(M21=MAX(M$7:M$107),"max","*"),"")</f>
      </c>
      <c r="AF21" s="40">
        <f>IF(AND(SUM(N$7:N21)&gt;0.025,SUM(N$7:N21)&lt;0.975),IF(N21=MAX(N$7:N$107),"max","*"),"")</f>
      </c>
      <c r="AG21" s="40">
        <f>IF(AND(SUM(O$7:O21)&gt;0.025,SUM(O$7:O21)&lt;0.975),IF(O21=MAX(O$7:O$107),"max","*"),"")</f>
      </c>
      <c r="AH21" s="40">
        <f>IF(AND(SUM(P$7:P21)&gt;0.025,SUM(P$7:P21)&lt;0.975),IF(P21=MAX(P$7:P$107),"max","*"),"")</f>
      </c>
      <c r="AI21" s="40">
        <f>IF(AND(SUM(Q$7:Q21)&gt;0.025,SUM(Q$7:Q21)&lt;0.975),IF(Q21=MAX(Q$7:Q$107),"max","*"),"")</f>
      </c>
      <c r="AJ21" s="40">
        <f>IF(AND(SUM(R$7:R21)&gt;0.025,SUM(R$7:R21)&lt;0.975),IF(R21=MAX(R$7:R$107),"max","*"),"")</f>
      </c>
      <c r="AL21" s="41">
        <f t="shared" si="12"/>
        <v>145</v>
      </c>
      <c r="AM21" s="40"/>
      <c r="AN21" s="38">
        <f t="shared" si="13"/>
        <v>0.758379</v>
      </c>
      <c r="AO21" s="38">
        <f t="shared" si="0"/>
        <v>0.029029</v>
      </c>
      <c r="AP21" s="38">
        <f t="shared" si="0"/>
        <v>0</v>
      </c>
      <c r="AQ21" s="38">
        <f t="shared" si="0"/>
        <v>0</v>
      </c>
      <c r="AR21" s="38">
        <f t="shared" si="0"/>
        <v>0</v>
      </c>
      <c r="AS21" s="38">
        <f t="shared" si="0"/>
        <v>0</v>
      </c>
      <c r="AT21" s="38">
        <f t="shared" si="0"/>
        <v>0</v>
      </c>
      <c r="AU21" s="38">
        <f t="shared" si="0"/>
        <v>0</v>
      </c>
      <c r="AV21" s="38">
        <f t="shared" si="0"/>
        <v>5.8E-05</v>
      </c>
      <c r="AW21" s="38">
        <f t="shared" si="0"/>
        <v>1.45E-05</v>
      </c>
      <c r="AX21" s="38">
        <f t="shared" si="14"/>
        <v>0</v>
      </c>
      <c r="AY21" s="38">
        <f t="shared" si="15"/>
        <v>1.45E-05</v>
      </c>
      <c r="AZ21" s="38">
        <f t="shared" si="15"/>
        <v>0.000348</v>
      </c>
      <c r="BA21" s="38">
        <f t="shared" si="1"/>
        <v>0.008453500000000001</v>
      </c>
      <c r="BB21" s="38">
        <f t="shared" si="2"/>
        <v>0.029493000000000002</v>
      </c>
      <c r="BC21" s="38">
        <f t="shared" si="2"/>
        <v>0.11823299999999999</v>
      </c>
      <c r="BE21" s="38">
        <f t="shared" si="3"/>
        <v>20.483188482227536</v>
      </c>
      <c r="BF21" s="38">
        <f t="shared" si="4"/>
        <v>1.163200485806696</v>
      </c>
      <c r="BG21" s="38">
        <f t="shared" si="5"/>
        <v>0</v>
      </c>
      <c r="BH21" s="38">
        <f t="shared" si="6"/>
        <v>0</v>
      </c>
      <c r="BI21" s="38">
        <f t="shared" si="7"/>
        <v>0</v>
      </c>
      <c r="BJ21" s="38">
        <f t="shared" si="8"/>
        <v>0</v>
      </c>
      <c r="BK21" s="38">
        <f t="shared" si="9"/>
        <v>0</v>
      </c>
      <c r="BL21" s="38">
        <f t="shared" si="16"/>
        <v>0</v>
      </c>
      <c r="BM21" s="38">
        <f t="shared" si="17"/>
        <v>0.0024945264084727204</v>
      </c>
      <c r="BN21" s="38">
        <f t="shared" si="18"/>
        <v>0.0007843254766871113</v>
      </c>
      <c r="BO21" s="38">
        <f t="shared" si="19"/>
        <v>0</v>
      </c>
      <c r="BP21" s="38">
        <f t="shared" si="20"/>
        <v>0.0011265203931652241</v>
      </c>
      <c r="BQ21" s="38">
        <f t="shared" si="21"/>
        <v>0.029689463480248958</v>
      </c>
      <c r="BR21" s="38">
        <f t="shared" si="22"/>
        <v>0.7328255964585322</v>
      </c>
      <c r="BS21" s="38">
        <f t="shared" si="23"/>
        <v>3.0784650893313383</v>
      </c>
      <c r="BT21" s="38">
        <f t="shared" si="23"/>
        <v>14.244481009369975</v>
      </c>
      <c r="BV21" s="38">
        <f>SUM(C$7:C21)</f>
        <v>0.0055559</v>
      </c>
      <c r="BW21" s="38">
        <f>SUM(D$7:D21)</f>
        <v>0.0002007</v>
      </c>
      <c r="BX21" s="38">
        <f>SUM(E$7:E21)</f>
        <v>0</v>
      </c>
      <c r="BY21" s="38">
        <f>SUM(F$7:F21)</f>
        <v>0</v>
      </c>
      <c r="BZ21" s="38">
        <f>SUM(G$7:G21)</f>
        <v>0</v>
      </c>
      <c r="CA21" s="38">
        <f>SUM(H$7:H21)</f>
        <v>0</v>
      </c>
      <c r="CB21" s="38">
        <f>SUM(I$7:I21)</f>
        <v>0</v>
      </c>
      <c r="CC21" s="38">
        <f>SUM(J$7:J21)</f>
        <v>0</v>
      </c>
      <c r="CD21" s="38">
        <f>SUM(K$7:K21)</f>
        <v>4E-07</v>
      </c>
      <c r="CE21" s="38">
        <f>SUM(L$7:L21)</f>
        <v>1E-07</v>
      </c>
      <c r="CF21" s="38">
        <f>SUM(M$7:M21)</f>
        <v>0</v>
      </c>
      <c r="CG21" s="38">
        <f>SUM(N$7:N21)</f>
        <v>1E-07</v>
      </c>
      <c r="CH21" s="38">
        <f>SUM(O$7:O21)</f>
        <v>2.5999999999999997E-06</v>
      </c>
      <c r="CI21" s="38">
        <f>SUM(P$7:P21)</f>
        <v>6.78E-05</v>
      </c>
      <c r="CJ21" s="38">
        <f>SUM(Q$7:Q21)</f>
        <v>0.0002684</v>
      </c>
      <c r="CK21" s="38">
        <f>SUM(R$7:R21)</f>
        <v>0.0013073</v>
      </c>
    </row>
    <row r="22" spans="1:89" ht="13.5">
      <c r="A22" s="38">
        <f t="shared" si="24"/>
        <v>150</v>
      </c>
      <c r="B22" s="38">
        <f t="shared" si="25"/>
        <v>155</v>
      </c>
      <c r="C22" s="38">
        <v>0.0236931</v>
      </c>
      <c r="D22" s="38">
        <v>0.0043923</v>
      </c>
      <c r="E22" s="38">
        <v>1.7E-06</v>
      </c>
      <c r="F22" s="38">
        <v>0</v>
      </c>
      <c r="G22" s="38">
        <v>0</v>
      </c>
      <c r="H22" s="38">
        <v>0</v>
      </c>
      <c r="I22" s="38">
        <v>1E-07</v>
      </c>
      <c r="J22" s="38">
        <v>5E-07</v>
      </c>
      <c r="K22" s="38">
        <v>0.000305</v>
      </c>
      <c r="L22" s="38">
        <v>2E-05</v>
      </c>
      <c r="M22" s="38">
        <v>3.5E-06</v>
      </c>
      <c r="N22" s="38">
        <v>2.8E-06</v>
      </c>
      <c r="O22" s="38">
        <v>3.27E-05</v>
      </c>
      <c r="P22" s="38">
        <v>0.000324</v>
      </c>
      <c r="Q22" s="38">
        <v>0.000692</v>
      </c>
      <c r="R22" s="38">
        <v>0.0020258</v>
      </c>
      <c r="T22" s="38">
        <f t="shared" si="11"/>
        <v>155</v>
      </c>
      <c r="U22" s="40" t="str">
        <f>IF(AND(SUM(C$7:C22)&gt;0.025,SUM(C$7:C22)&lt;0.975),IF(C22=MAX(C$7:C$107),"max","*"),"")</f>
        <v>*</v>
      </c>
      <c r="V22" s="40">
        <f>IF(AND(SUM(D$7:D22)&gt;0.025,SUM(D$7:D22)&lt;0.975),IF(D22=MAX(D$7:D$107),"max","*"),"")</f>
      </c>
      <c r="W22" s="40">
        <f>IF(AND(SUM(E$7:E22)&gt;0.025,SUM(E$7:E22)&lt;0.975),IF(E22=MAX(E$7:E$107),"max","*"),"")</f>
      </c>
      <c r="X22" s="40">
        <f>IF(AND(SUM(F$7:F22)&gt;0.025,SUM(F$7:F22)&lt;0.975),IF(F22=MAX(F$7:F$107),"max","*"),"")</f>
      </c>
      <c r="Y22" s="40">
        <f>IF(AND(SUM(G$7:G22)&gt;0.025,SUM(G$7:G22)&lt;0.975),IF(G22=MAX(G$7:G$107),"max","*"),"")</f>
      </c>
      <c r="Z22" s="40">
        <f>IF(AND(SUM(H$7:H22)&gt;0.025,SUM(H$7:H22)&lt;0.975),IF(H22=MAX(H$7:H$107),"max","*"),"")</f>
      </c>
      <c r="AA22" s="40">
        <f>IF(AND(SUM(I$7:I22)&gt;0.025,SUM(I$7:I22)&lt;0.975),IF(I22=MAX(I$7:I$107),"max","*"),"")</f>
      </c>
      <c r="AB22" s="40">
        <f>IF(AND(SUM(J$7:J22)&gt;0.025,SUM(J$7:J22)&lt;0.975),IF(J22=MAX(J$7:J$107),"max","*"),"")</f>
      </c>
      <c r="AC22" s="40">
        <f>IF(AND(SUM(K$7:K22)&gt;0.025,SUM(K$7:K22)&lt;0.975),IF(K22=MAX(K$7:K$107),"max","*"),"")</f>
      </c>
      <c r="AD22" s="40">
        <f>IF(AND(SUM(L$7:L22)&gt;0.025,SUM(L$7:L22)&lt;0.975),IF(L22=MAX(L$7:L$107),"max","*"),"")</f>
      </c>
      <c r="AE22" s="40">
        <f>IF(AND(SUM(M$7:M22)&gt;0.025,SUM(M$7:M22)&lt;0.975),IF(M22=MAX(M$7:M$107),"max","*"),"")</f>
      </c>
      <c r="AF22" s="40">
        <f>IF(AND(SUM(N$7:N22)&gt;0.025,SUM(N$7:N22)&lt;0.975),IF(N22=MAX(N$7:N$107),"max","*"),"")</f>
      </c>
      <c r="AG22" s="40">
        <f>IF(AND(SUM(O$7:O22)&gt;0.025,SUM(O$7:O22)&lt;0.975),IF(O22=MAX(O$7:O$107),"max","*"),"")</f>
      </c>
      <c r="AH22" s="40">
        <f>IF(AND(SUM(P$7:P22)&gt;0.025,SUM(P$7:P22)&lt;0.975),IF(P22=MAX(P$7:P$107),"max","*"),"")</f>
      </c>
      <c r="AI22" s="40">
        <f>IF(AND(SUM(Q$7:Q22)&gt;0.025,SUM(Q$7:Q22)&lt;0.975),IF(Q22=MAX(Q$7:Q$107),"max","*"),"")</f>
      </c>
      <c r="AJ22" s="40">
        <f>IF(AND(SUM(R$7:R22)&gt;0.025,SUM(R$7:R22)&lt;0.975),IF(R22=MAX(R$7:R$107),"max","*"),"")</f>
      </c>
      <c r="AL22" s="41">
        <f t="shared" si="12"/>
        <v>155</v>
      </c>
      <c r="AM22" s="40"/>
      <c r="AN22" s="38">
        <f t="shared" si="13"/>
        <v>3.6724305000000004</v>
      </c>
      <c r="AO22" s="38">
        <f t="shared" si="0"/>
        <v>0.6808065</v>
      </c>
      <c r="AP22" s="38">
        <f t="shared" si="0"/>
        <v>0.0002635</v>
      </c>
      <c r="AQ22" s="38">
        <f t="shared" si="0"/>
        <v>0</v>
      </c>
      <c r="AR22" s="38">
        <f t="shared" si="0"/>
        <v>0</v>
      </c>
      <c r="AS22" s="38">
        <f t="shared" si="0"/>
        <v>0</v>
      </c>
      <c r="AT22" s="38">
        <f t="shared" si="0"/>
        <v>1.55E-05</v>
      </c>
      <c r="AU22" s="38">
        <f t="shared" si="0"/>
        <v>7.75E-05</v>
      </c>
      <c r="AV22" s="38">
        <f t="shared" si="0"/>
        <v>0.047275</v>
      </c>
      <c r="AW22" s="38">
        <f t="shared" si="0"/>
        <v>0.0031000000000000003</v>
      </c>
      <c r="AX22" s="38">
        <f t="shared" si="14"/>
        <v>0.0005425</v>
      </c>
      <c r="AY22" s="38">
        <f t="shared" si="15"/>
        <v>0.000434</v>
      </c>
      <c r="AZ22" s="38">
        <f t="shared" si="15"/>
        <v>0.0050685</v>
      </c>
      <c r="BA22" s="38">
        <f t="shared" si="1"/>
        <v>0.05022</v>
      </c>
      <c r="BB22" s="38">
        <f t="shared" si="2"/>
        <v>0.10726000000000001</v>
      </c>
      <c r="BC22" s="38">
        <f t="shared" si="2"/>
        <v>0.313999</v>
      </c>
      <c r="BE22" s="38">
        <f t="shared" si="3"/>
        <v>65.50474310847831</v>
      </c>
      <c r="BF22" s="38">
        <f t="shared" si="4"/>
        <v>19.263309656700077</v>
      </c>
      <c r="BG22" s="38">
        <f t="shared" si="5"/>
        <v>0.015367591200188244</v>
      </c>
      <c r="BH22" s="38">
        <f t="shared" si="6"/>
        <v>0</v>
      </c>
      <c r="BI22" s="38">
        <f t="shared" si="7"/>
        <v>0</v>
      </c>
      <c r="BJ22" s="38">
        <f t="shared" si="8"/>
        <v>0</v>
      </c>
      <c r="BK22" s="38">
        <f t="shared" si="9"/>
        <v>0.0007049481678099679</v>
      </c>
      <c r="BL22" s="38">
        <f t="shared" si="16"/>
        <v>0.0027722762182238814</v>
      </c>
      <c r="BM22" s="38">
        <f t="shared" si="17"/>
        <v>1.450857257560449</v>
      </c>
      <c r="BN22" s="38">
        <f t="shared" si="18"/>
        <v>0.12344023453742227</v>
      </c>
      <c r="BO22" s="38">
        <f t="shared" si="19"/>
        <v>0.02948431015975045</v>
      </c>
      <c r="BP22" s="38">
        <f t="shared" si="20"/>
        <v>0.02587886176862627</v>
      </c>
      <c r="BQ22" s="38">
        <f t="shared" si="21"/>
        <v>0.33504893899639204</v>
      </c>
      <c r="BR22" s="38">
        <f t="shared" si="22"/>
        <v>3.3785408949868336</v>
      </c>
      <c r="BS22" s="38">
        <f t="shared" si="23"/>
        <v>8.839981505419148</v>
      </c>
      <c r="BT22" s="38">
        <f t="shared" si="23"/>
        <v>30.23685994220705</v>
      </c>
      <c r="BV22" s="38">
        <f>SUM(C$7:C22)</f>
        <v>0.029249</v>
      </c>
      <c r="BW22" s="38">
        <f>SUM(D$7:D22)</f>
        <v>0.004593</v>
      </c>
      <c r="BX22" s="38">
        <f>SUM(E$7:E22)</f>
        <v>1.7E-06</v>
      </c>
      <c r="BY22" s="38">
        <f>SUM(F$7:F22)</f>
        <v>0</v>
      </c>
      <c r="BZ22" s="38">
        <f>SUM(G$7:G22)</f>
        <v>0</v>
      </c>
      <c r="CA22" s="38">
        <f>SUM(H$7:H22)</f>
        <v>0</v>
      </c>
      <c r="CB22" s="38">
        <f>SUM(I$7:I22)</f>
        <v>1E-07</v>
      </c>
      <c r="CC22" s="38">
        <f>SUM(J$7:J22)</f>
        <v>5E-07</v>
      </c>
      <c r="CD22" s="38">
        <f>SUM(K$7:K22)</f>
        <v>0.0003054</v>
      </c>
      <c r="CE22" s="38">
        <f>SUM(L$7:L22)</f>
        <v>2.01E-05</v>
      </c>
      <c r="CF22" s="38">
        <f>SUM(M$7:M22)</f>
        <v>3.5E-06</v>
      </c>
      <c r="CG22" s="38">
        <f>SUM(N$7:N22)</f>
        <v>2.8999999999999998E-06</v>
      </c>
      <c r="CH22" s="38">
        <f>SUM(O$7:O22)</f>
        <v>3.5300000000000004E-05</v>
      </c>
      <c r="CI22" s="38">
        <f>SUM(P$7:P22)</f>
        <v>0.0003918</v>
      </c>
      <c r="CJ22" s="38">
        <f>SUM(Q$7:Q22)</f>
        <v>0.0009604</v>
      </c>
      <c r="CK22" s="38">
        <f>SUM(R$7:R22)</f>
        <v>0.0033331</v>
      </c>
    </row>
    <row r="23" spans="1:89" ht="13.5">
      <c r="A23" s="38">
        <f t="shared" si="24"/>
        <v>160</v>
      </c>
      <c r="B23" s="38">
        <f t="shared" si="25"/>
        <v>165</v>
      </c>
      <c r="C23" s="38">
        <v>0.0589055</v>
      </c>
      <c r="D23" s="38">
        <v>0.020012</v>
      </c>
      <c r="E23" s="38">
        <v>0.0004914</v>
      </c>
      <c r="F23" s="38">
        <v>2.25E-05</v>
      </c>
      <c r="G23" s="38">
        <v>0</v>
      </c>
      <c r="H23" s="38">
        <v>0</v>
      </c>
      <c r="I23" s="38">
        <v>0.0002977</v>
      </c>
      <c r="J23" s="38">
        <v>0.0005633</v>
      </c>
      <c r="K23" s="38">
        <v>0.0033332</v>
      </c>
      <c r="L23" s="38">
        <v>0.0008325</v>
      </c>
      <c r="M23" s="38">
        <v>0.0001374</v>
      </c>
      <c r="N23" s="38">
        <v>6.6E-05</v>
      </c>
      <c r="O23" s="38">
        <v>0.0002781</v>
      </c>
      <c r="P23" s="38">
        <v>0.001434</v>
      </c>
      <c r="Q23" s="38">
        <v>0.0021212</v>
      </c>
      <c r="R23" s="38">
        <v>0.0044456</v>
      </c>
      <c r="T23" s="38">
        <f t="shared" si="11"/>
        <v>165</v>
      </c>
      <c r="U23" s="40" t="str">
        <f>IF(AND(SUM(C$7:C23)&gt;0.025,SUM(C$7:C23)&lt;0.975),IF(C23=MAX(C$7:C$107),"max","*"),"")</f>
        <v>*</v>
      </c>
      <c r="V23" s="40">
        <f>IF(AND(SUM(D$7:D23)&gt;0.025,SUM(D$7:D23)&lt;0.975),IF(D23=MAX(D$7:D$107),"max","*"),"")</f>
      </c>
      <c r="W23" s="40">
        <f>IF(AND(SUM(E$7:E23)&gt;0.025,SUM(E$7:E23)&lt;0.975),IF(E23=MAX(E$7:E$107),"max","*"),"")</f>
      </c>
      <c r="X23" s="40">
        <f>IF(AND(SUM(F$7:F23)&gt;0.025,SUM(F$7:F23)&lt;0.975),IF(F23=MAX(F$7:F$107),"max","*"),"")</f>
      </c>
      <c r="Y23" s="40">
        <f>IF(AND(SUM(G$7:G23)&gt;0.025,SUM(G$7:G23)&lt;0.975),IF(G23=MAX(G$7:G$107),"max","*"),"")</f>
      </c>
      <c r="Z23" s="40">
        <f>IF(AND(SUM(H$7:H23)&gt;0.025,SUM(H$7:H23)&lt;0.975),IF(H23=MAX(H$7:H$107),"max","*"),"")</f>
      </c>
      <c r="AA23" s="40">
        <f>IF(AND(SUM(I$7:I23)&gt;0.025,SUM(I$7:I23)&lt;0.975),IF(I23=MAX(I$7:I$107),"max","*"),"")</f>
      </c>
      <c r="AB23" s="40">
        <f>IF(AND(SUM(J$7:J23)&gt;0.025,SUM(J$7:J23)&lt;0.975),IF(J23=MAX(J$7:J$107),"max","*"),"")</f>
      </c>
      <c r="AC23" s="40">
        <f>IF(AND(SUM(K$7:K23)&gt;0.025,SUM(K$7:K23)&lt;0.975),IF(K23=MAX(K$7:K$107),"max","*"),"")</f>
      </c>
      <c r="AD23" s="40">
        <f>IF(AND(SUM(L$7:L23)&gt;0.025,SUM(L$7:L23)&lt;0.975),IF(L23=MAX(L$7:L$107),"max","*"),"")</f>
      </c>
      <c r="AE23" s="40">
        <f>IF(AND(SUM(M$7:M23)&gt;0.025,SUM(M$7:M23)&lt;0.975),IF(M23=MAX(M$7:M$107),"max","*"),"")</f>
      </c>
      <c r="AF23" s="40">
        <f>IF(AND(SUM(N$7:N23)&gt;0.025,SUM(N$7:N23)&lt;0.975),IF(N23=MAX(N$7:N$107),"max","*"),"")</f>
      </c>
      <c r="AG23" s="40">
        <f>IF(AND(SUM(O$7:O23)&gt;0.025,SUM(O$7:O23)&lt;0.975),IF(O23=MAX(O$7:O$107),"max","*"),"")</f>
      </c>
      <c r="AH23" s="40">
        <f>IF(AND(SUM(P$7:P23)&gt;0.025,SUM(P$7:P23)&lt;0.975),IF(P23=MAX(P$7:P$107),"max","*"),"")</f>
      </c>
      <c r="AI23" s="40">
        <f>IF(AND(SUM(Q$7:Q23)&gt;0.025,SUM(Q$7:Q23)&lt;0.975),IF(Q23=MAX(Q$7:Q$107),"max","*"),"")</f>
      </c>
      <c r="AJ23" s="40">
        <f>IF(AND(SUM(R$7:R23)&gt;0.025,SUM(R$7:R23)&lt;0.975),IF(R23=MAX(R$7:R$107),"max","*"),"")</f>
      </c>
      <c r="AL23" s="41">
        <f t="shared" si="12"/>
        <v>165</v>
      </c>
      <c r="AM23" s="40"/>
      <c r="AN23" s="38">
        <f t="shared" si="13"/>
        <v>9.719407499999999</v>
      </c>
      <c r="AO23" s="38">
        <f aca="true" t="shared" si="26" ref="AO23:AO86">$B23*D23</f>
        <v>3.30198</v>
      </c>
      <c r="AP23" s="38">
        <f aca="true" t="shared" si="27" ref="AP23:AP86">$B23*E23</f>
        <v>0.081081</v>
      </c>
      <c r="AQ23" s="38">
        <f aca="true" t="shared" si="28" ref="AQ23:AQ86">$B23*F23</f>
        <v>0.0037125</v>
      </c>
      <c r="AR23" s="38">
        <f aca="true" t="shared" si="29" ref="AR23:AR86">$B23*G23</f>
        <v>0</v>
      </c>
      <c r="AS23" s="38">
        <f aca="true" t="shared" si="30" ref="AS23:AS86">$B23*H23</f>
        <v>0</v>
      </c>
      <c r="AT23" s="38">
        <f aca="true" t="shared" si="31" ref="AT23:AT86">$B23*I23</f>
        <v>0.049120500000000004</v>
      </c>
      <c r="AU23" s="38">
        <f aca="true" t="shared" si="32" ref="AU23:AU86">$B23*J23</f>
        <v>0.0929445</v>
      </c>
      <c r="AV23" s="38">
        <f aca="true" t="shared" si="33" ref="AV23:AV86">$B23*K23</f>
        <v>0.5499780000000001</v>
      </c>
      <c r="AW23" s="38">
        <f aca="true" t="shared" si="34" ref="AW23:AW86">$B23*L23</f>
        <v>0.1373625</v>
      </c>
      <c r="AX23" s="38">
        <f aca="true" t="shared" si="35" ref="AX23:AX54">$B23*M23</f>
        <v>0.022671</v>
      </c>
      <c r="AY23" s="38">
        <f t="shared" si="15"/>
        <v>0.01089</v>
      </c>
      <c r="AZ23" s="38">
        <f t="shared" si="15"/>
        <v>0.0458865</v>
      </c>
      <c r="BA23" s="38">
        <f t="shared" si="1"/>
        <v>0.23661</v>
      </c>
      <c r="BB23" s="38">
        <f t="shared" si="2"/>
        <v>0.34999800000000003</v>
      </c>
      <c r="BC23" s="38">
        <f t="shared" si="2"/>
        <v>0.7335240000000001</v>
      </c>
      <c r="BE23" s="38">
        <f aca="true" t="shared" si="36" ref="BE23:BE86">($B23-AN$108)^2*C23</f>
        <v>106.80193841282397</v>
      </c>
      <c r="BF23" s="38">
        <f t="shared" si="4"/>
        <v>63.26208562661526</v>
      </c>
      <c r="BG23" s="38">
        <f t="shared" si="5"/>
        <v>3.5568546886073547</v>
      </c>
      <c r="BH23" s="38">
        <f t="shared" si="6"/>
        <v>0.2202045188005262</v>
      </c>
      <c r="BI23" s="38">
        <f t="shared" si="7"/>
        <v>0</v>
      </c>
      <c r="BJ23" s="38">
        <f t="shared" si="8"/>
        <v>0</v>
      </c>
      <c r="BK23" s="38">
        <f t="shared" si="9"/>
        <v>1.6284957613792743</v>
      </c>
      <c r="BL23" s="38">
        <f aca="true" t="shared" si="37" ref="BL23:BL86">($B23-AU$108)^2*J23</f>
        <v>2.3406902950520245</v>
      </c>
      <c r="BM23" s="38">
        <f aca="true" t="shared" si="38" ref="BM23:BM86">($B23-AV$108)^2*K23</f>
        <v>11.591209870331179</v>
      </c>
      <c r="BN23" s="38">
        <f aca="true" t="shared" si="39" ref="BN23:BN86">($B23-AW$108)^2*L23</f>
        <v>3.9133899318202006</v>
      </c>
      <c r="BO23" s="38">
        <f aca="true" t="shared" si="40" ref="BO23:BO86">($B23-AX$108)^2*M23</f>
        <v>0.918990548153632</v>
      </c>
      <c r="BP23" s="38">
        <f aca="true" t="shared" si="41" ref="BP23:BP86">($B23-AY$108)^2*N23</f>
        <v>0.4897000238890478</v>
      </c>
      <c r="BQ23" s="38">
        <f t="shared" si="21"/>
        <v>2.3142592256418477</v>
      </c>
      <c r="BR23" s="38">
        <f aca="true" t="shared" si="42" ref="BR23:BR86">($B23-BA$108)^2*P23</f>
        <v>12.167896388283204</v>
      </c>
      <c r="BS23" s="38">
        <f t="shared" si="23"/>
        <v>22.514521921826198</v>
      </c>
      <c r="BT23" s="38">
        <f t="shared" si="23"/>
        <v>55.93656270896403</v>
      </c>
      <c r="BV23" s="38">
        <f>SUM(C$7:C23)</f>
        <v>0.0881545</v>
      </c>
      <c r="BW23" s="38">
        <f>SUM(D$7:D23)</f>
        <v>0.024605</v>
      </c>
      <c r="BX23" s="38">
        <f>SUM(E$7:E23)</f>
        <v>0.0004931</v>
      </c>
      <c r="BY23" s="38">
        <f>SUM(F$7:F23)</f>
        <v>2.25E-05</v>
      </c>
      <c r="BZ23" s="38">
        <f>SUM(G$7:G23)</f>
        <v>0</v>
      </c>
      <c r="CA23" s="38">
        <f>SUM(H$7:H23)</f>
        <v>0</v>
      </c>
      <c r="CB23" s="38">
        <f>SUM(I$7:I23)</f>
        <v>0.00029780000000000003</v>
      </c>
      <c r="CC23" s="38">
        <f>SUM(J$7:J23)</f>
        <v>0.0005637999999999999</v>
      </c>
      <c r="CD23" s="38">
        <f>SUM(K$7:K23)</f>
        <v>0.0036386</v>
      </c>
      <c r="CE23" s="38">
        <f>SUM(L$7:L23)</f>
        <v>0.0008526</v>
      </c>
      <c r="CF23" s="38">
        <f>SUM(M$7:M23)</f>
        <v>0.0001409</v>
      </c>
      <c r="CG23" s="38">
        <f>SUM(N$7:N23)</f>
        <v>6.890000000000001E-05</v>
      </c>
      <c r="CH23" s="38">
        <f>SUM(O$7:O23)</f>
        <v>0.0003134</v>
      </c>
      <c r="CI23" s="38">
        <f>SUM(P$7:P23)</f>
        <v>0.0018257999999999998</v>
      </c>
      <c r="CJ23" s="38">
        <f>SUM(Q$7:Q23)</f>
        <v>0.0030816000000000003</v>
      </c>
      <c r="CK23" s="38">
        <f>SUM(R$7:R23)</f>
        <v>0.0077786999999999995</v>
      </c>
    </row>
    <row r="24" spans="1:89" ht="13.5">
      <c r="A24" s="38">
        <f t="shared" si="24"/>
        <v>170</v>
      </c>
      <c r="B24" s="38">
        <f t="shared" si="25"/>
        <v>175</v>
      </c>
      <c r="C24" s="38">
        <v>0.1031979</v>
      </c>
      <c r="D24" s="38">
        <v>0.0511006</v>
      </c>
      <c r="E24" s="38">
        <v>0.0047862</v>
      </c>
      <c r="F24" s="38">
        <v>0.0010469</v>
      </c>
      <c r="G24" s="38">
        <v>2.37E-05</v>
      </c>
      <c r="H24" s="38">
        <v>1E-07</v>
      </c>
      <c r="I24" s="38">
        <v>0.0042167</v>
      </c>
      <c r="J24" s="38">
        <v>0.005724</v>
      </c>
      <c r="K24" s="38">
        <v>0.0243559</v>
      </c>
      <c r="L24" s="38">
        <v>0.0073622</v>
      </c>
      <c r="M24" s="38">
        <v>0.0022245</v>
      </c>
      <c r="N24" s="38">
        <v>0.0007898</v>
      </c>
      <c r="O24" s="38">
        <v>0.0017003</v>
      </c>
      <c r="P24" s="38">
        <v>0.0048301</v>
      </c>
      <c r="Q24" s="38">
        <v>0.0056039</v>
      </c>
      <c r="R24" s="38">
        <v>0.0083642</v>
      </c>
      <c r="T24" s="38">
        <f t="shared" si="11"/>
        <v>175</v>
      </c>
      <c r="U24" s="40" t="str">
        <f>IF(AND(SUM(C$7:C24)&gt;0.025,SUM(C$7:C24)&lt;0.975),IF(C24=MAX(C$7:C$107),"max","*"),"")</f>
        <v>*</v>
      </c>
      <c r="V24" s="40" t="str">
        <f>IF(AND(SUM(D$7:D24)&gt;0.025,SUM(D$7:D24)&lt;0.975),IF(D24=MAX(D$7:D$107),"max","*"),"")</f>
        <v>*</v>
      </c>
      <c r="W24" s="40">
        <f>IF(AND(SUM(E$7:E24)&gt;0.025,SUM(E$7:E24)&lt;0.975),IF(E24=MAX(E$7:E$107),"max","*"),"")</f>
      </c>
      <c r="X24" s="40">
        <f>IF(AND(SUM(F$7:F24)&gt;0.025,SUM(F$7:F24)&lt;0.975),IF(F24=MAX(F$7:F$107),"max","*"),"")</f>
      </c>
      <c r="Y24" s="40">
        <f>IF(AND(SUM(G$7:G24)&gt;0.025,SUM(G$7:G24)&lt;0.975),IF(G24=MAX(G$7:G$107),"max","*"),"")</f>
      </c>
      <c r="Z24" s="40">
        <f>IF(AND(SUM(H$7:H24)&gt;0.025,SUM(H$7:H24)&lt;0.975),IF(H24=MAX(H$7:H$107),"max","*"),"")</f>
      </c>
      <c r="AA24" s="40">
        <f>IF(AND(SUM(I$7:I24)&gt;0.025,SUM(I$7:I24)&lt;0.975),IF(I24=MAX(I$7:I$107),"max","*"),"")</f>
      </c>
      <c r="AB24" s="40">
        <f>IF(AND(SUM(J$7:J24)&gt;0.025,SUM(J$7:J24)&lt;0.975),IF(J24=MAX(J$7:J$107),"max","*"),"")</f>
      </c>
      <c r="AC24" s="40" t="str">
        <f>IF(AND(SUM(K$7:K24)&gt;0.025,SUM(K$7:K24)&lt;0.975),IF(K24=MAX(K$7:K$107),"max","*"),"")</f>
        <v>*</v>
      </c>
      <c r="AD24" s="40">
        <f>IF(AND(SUM(L$7:L24)&gt;0.025,SUM(L$7:L24)&lt;0.975),IF(L24=MAX(L$7:L$107),"max","*"),"")</f>
      </c>
      <c r="AE24" s="40">
        <f>IF(AND(SUM(M$7:M24)&gt;0.025,SUM(M$7:M24)&lt;0.975),IF(M24=MAX(M$7:M$107),"max","*"),"")</f>
      </c>
      <c r="AF24" s="40">
        <f>IF(AND(SUM(N$7:N24)&gt;0.025,SUM(N$7:N24)&lt;0.975),IF(N24=MAX(N$7:N$107),"max","*"),"")</f>
      </c>
      <c r="AG24" s="40">
        <f>IF(AND(SUM(O$7:O24)&gt;0.025,SUM(O$7:O24)&lt;0.975),IF(O24=MAX(O$7:O$107),"max","*"),"")</f>
      </c>
      <c r="AH24" s="40">
        <f>IF(AND(SUM(P$7:P24)&gt;0.025,SUM(P$7:P24)&lt;0.975),IF(P24=MAX(P$7:P$107),"max","*"),"")</f>
      </c>
      <c r="AI24" s="40">
        <f>IF(AND(SUM(Q$7:Q24)&gt;0.025,SUM(Q$7:Q24)&lt;0.975),IF(Q24=MAX(Q$7:Q$107),"max","*"),"")</f>
      </c>
      <c r="AJ24" s="40">
        <f>IF(AND(SUM(R$7:R24)&gt;0.025,SUM(R$7:R24)&lt;0.975),IF(R24=MAX(R$7:R$107),"max","*"),"")</f>
      </c>
      <c r="AL24" s="41">
        <f t="shared" si="12"/>
        <v>175</v>
      </c>
      <c r="AM24" s="40"/>
      <c r="AN24" s="38">
        <f t="shared" si="13"/>
        <v>18.0596325</v>
      </c>
      <c r="AO24" s="38">
        <f t="shared" si="26"/>
        <v>8.942605</v>
      </c>
      <c r="AP24" s="38">
        <f t="shared" si="27"/>
        <v>0.837585</v>
      </c>
      <c r="AQ24" s="38">
        <f t="shared" si="28"/>
        <v>0.1832075</v>
      </c>
      <c r="AR24" s="38">
        <f t="shared" si="29"/>
        <v>0.0041475</v>
      </c>
      <c r="AS24" s="38">
        <f t="shared" si="30"/>
        <v>1.75E-05</v>
      </c>
      <c r="AT24" s="38">
        <f t="shared" si="31"/>
        <v>0.7379225</v>
      </c>
      <c r="AU24" s="38">
        <f t="shared" si="32"/>
        <v>1.0017</v>
      </c>
      <c r="AV24" s="38">
        <f t="shared" si="33"/>
        <v>4.2622824999999995</v>
      </c>
      <c r="AW24" s="38">
        <f t="shared" si="34"/>
        <v>1.2883850000000001</v>
      </c>
      <c r="AX24" s="38">
        <f t="shared" si="35"/>
        <v>0.3892875</v>
      </c>
      <c r="AY24" s="38">
        <f t="shared" si="15"/>
        <v>0.138215</v>
      </c>
      <c r="AZ24" s="38">
        <f t="shared" si="15"/>
        <v>0.2975525</v>
      </c>
      <c r="BA24" s="38">
        <f t="shared" si="1"/>
        <v>0.8452675000000001</v>
      </c>
      <c r="BB24" s="38">
        <f t="shared" si="2"/>
        <v>0.9806825</v>
      </c>
      <c r="BC24" s="38">
        <f t="shared" si="2"/>
        <v>1.463735</v>
      </c>
      <c r="BE24" s="38">
        <f t="shared" si="36"/>
        <v>109.54401866533992</v>
      </c>
      <c r="BF24" s="38">
        <f t="shared" si="4"/>
        <v>109.18742960744073</v>
      </c>
      <c r="BG24" s="38">
        <f t="shared" si="5"/>
        <v>26.978151123000572</v>
      </c>
      <c r="BH24" s="38">
        <f t="shared" si="6"/>
        <v>8.279194603176926</v>
      </c>
      <c r="BI24" s="38">
        <f t="shared" si="7"/>
        <v>0.23742668047976254</v>
      </c>
      <c r="BJ24" s="38">
        <f t="shared" si="8"/>
        <v>0.0009688410960435101</v>
      </c>
      <c r="BK24" s="38">
        <f t="shared" si="9"/>
        <v>17.25066314412091</v>
      </c>
      <c r="BL24" s="38">
        <f t="shared" si="37"/>
        <v>16.97785552278698</v>
      </c>
      <c r="BM24" s="38">
        <f t="shared" si="38"/>
        <v>58.40776398775583</v>
      </c>
      <c r="BN24" s="38">
        <f t="shared" si="39"/>
        <v>25.24885371739449</v>
      </c>
      <c r="BO24" s="38">
        <f t="shared" si="40"/>
        <v>11.462348559355679</v>
      </c>
      <c r="BP24" s="38">
        <f t="shared" si="41"/>
        <v>4.578426396198937</v>
      </c>
      <c r="BQ24" s="38">
        <f t="shared" si="21"/>
        <v>11.217245010404037</v>
      </c>
      <c r="BR24" s="38">
        <f t="shared" si="42"/>
        <v>32.56922632769904</v>
      </c>
      <c r="BS24" s="38">
        <f t="shared" si="23"/>
        <v>48.49368134074112</v>
      </c>
      <c r="BT24" s="38">
        <f t="shared" si="23"/>
        <v>87.31408705986621</v>
      </c>
      <c r="BV24" s="38">
        <f>SUM(C$7:C24)</f>
        <v>0.19135239999999998</v>
      </c>
      <c r="BW24" s="38">
        <f>SUM(D$7:D24)</f>
        <v>0.0757056</v>
      </c>
      <c r="BX24" s="38">
        <f>SUM(E$7:E24)</f>
        <v>0.0052793</v>
      </c>
      <c r="BY24" s="38">
        <f>SUM(F$7:F24)</f>
        <v>0.0010693999999999999</v>
      </c>
      <c r="BZ24" s="38">
        <f>SUM(G$7:G24)</f>
        <v>2.37E-05</v>
      </c>
      <c r="CA24" s="38">
        <f>SUM(H$7:H24)</f>
        <v>1E-07</v>
      </c>
      <c r="CB24" s="38">
        <f>SUM(I$7:I24)</f>
        <v>0.0045145</v>
      </c>
      <c r="CC24" s="38">
        <f>SUM(J$7:J24)</f>
        <v>0.0062878</v>
      </c>
      <c r="CD24" s="38">
        <f>SUM(K$7:K24)</f>
        <v>0.0279945</v>
      </c>
      <c r="CE24" s="38">
        <f>SUM(L$7:L24)</f>
        <v>0.0082148</v>
      </c>
      <c r="CF24" s="38">
        <f>SUM(M$7:M24)</f>
        <v>0.0023654</v>
      </c>
      <c r="CG24" s="38">
        <f>SUM(N$7:N24)</f>
        <v>0.0008587</v>
      </c>
      <c r="CH24" s="38">
        <f>SUM(O$7:O24)</f>
        <v>0.0020137</v>
      </c>
      <c r="CI24" s="38">
        <f>SUM(P$7:P24)</f>
        <v>0.0066559</v>
      </c>
      <c r="CJ24" s="38">
        <f>SUM(Q$7:Q24)</f>
        <v>0.0086855</v>
      </c>
      <c r="CK24" s="38">
        <f>SUM(R$7:R24)</f>
        <v>0.0161429</v>
      </c>
    </row>
    <row r="25" spans="1:89" ht="13.5">
      <c r="A25" s="38">
        <f t="shared" si="24"/>
        <v>180</v>
      </c>
      <c r="B25" s="38">
        <f t="shared" si="25"/>
        <v>185</v>
      </c>
      <c r="C25" s="38">
        <v>0.1351486</v>
      </c>
      <c r="D25" s="38">
        <v>0.0904111</v>
      </c>
      <c r="E25" s="38">
        <v>0.0184478</v>
      </c>
      <c r="F25" s="38">
        <v>0.0069868</v>
      </c>
      <c r="G25" s="38">
        <v>0.0015679</v>
      </c>
      <c r="H25" s="38">
        <v>0.0003293</v>
      </c>
      <c r="I25" s="38">
        <v>0.0252317</v>
      </c>
      <c r="J25" s="38">
        <v>0.0393318</v>
      </c>
      <c r="K25" s="38">
        <v>0.0674094</v>
      </c>
      <c r="L25" s="38">
        <v>0.032703</v>
      </c>
      <c r="M25" s="38">
        <v>0.0109693</v>
      </c>
      <c r="N25" s="38">
        <v>0.0057996</v>
      </c>
      <c r="O25" s="38">
        <v>0.0077692</v>
      </c>
      <c r="P25" s="38">
        <v>0.0145154</v>
      </c>
      <c r="Q25" s="38">
        <v>0.0120801</v>
      </c>
      <c r="R25" s="38">
        <v>0.0156539</v>
      </c>
      <c r="T25" s="38">
        <f t="shared" si="11"/>
        <v>185</v>
      </c>
      <c r="U25" s="40" t="str">
        <f>IF(AND(SUM(C$7:C25)&gt;0.025,SUM(C$7:C25)&lt;0.975),IF(C25=MAX(C$7:C$107),"max","*"),"")</f>
        <v>*</v>
      </c>
      <c r="V25" s="40" t="str">
        <f>IF(AND(SUM(D$7:D25)&gt;0.025,SUM(D$7:D25)&lt;0.975),IF(D25=MAX(D$7:D$107),"max","*"),"")</f>
        <v>*</v>
      </c>
      <c r="W25" s="40">
        <f>IF(AND(SUM(E$7:E25)&gt;0.025,SUM(E$7:E25)&lt;0.975),IF(E25=MAX(E$7:E$107),"max","*"),"")</f>
      </c>
      <c r="X25" s="40">
        <f>IF(AND(SUM(F$7:F25)&gt;0.025,SUM(F$7:F25)&lt;0.975),IF(F25=MAX(F$7:F$107),"max","*"),"")</f>
      </c>
      <c r="Y25" s="40">
        <f>IF(AND(SUM(G$7:G25)&gt;0.025,SUM(G$7:G25)&lt;0.975),IF(G25=MAX(G$7:G$107),"max","*"),"")</f>
      </c>
      <c r="Z25" s="40">
        <f>IF(AND(SUM(H$7:H25)&gt;0.025,SUM(H$7:H25)&lt;0.975),IF(H25=MAX(H$7:H$107),"max","*"),"")</f>
      </c>
      <c r="AA25" s="40" t="str">
        <f>IF(AND(SUM(I$7:I25)&gt;0.025,SUM(I$7:I25)&lt;0.975),IF(I25=MAX(I$7:I$107),"max","*"),"")</f>
        <v>*</v>
      </c>
      <c r="AB25" s="40" t="str">
        <f>IF(AND(SUM(J$7:J25)&gt;0.025,SUM(J$7:J25)&lt;0.975),IF(J25=MAX(J$7:J$107),"max","*"),"")</f>
        <v>*</v>
      </c>
      <c r="AC25" s="40" t="str">
        <f>IF(AND(SUM(K$7:K25)&gt;0.025,SUM(K$7:K25)&lt;0.975),IF(K25=MAX(K$7:K$107),"max","*"),"")</f>
        <v>*</v>
      </c>
      <c r="AD25" s="40" t="str">
        <f>IF(AND(SUM(L$7:L25)&gt;0.025,SUM(L$7:L25)&lt;0.975),IF(L25=MAX(L$7:L$107),"max","*"),"")</f>
        <v>*</v>
      </c>
      <c r="AE25" s="40">
        <f>IF(AND(SUM(M$7:M25)&gt;0.025,SUM(M$7:M25)&lt;0.975),IF(M25=MAX(M$7:M$107),"max","*"),"")</f>
      </c>
      <c r="AF25" s="40">
        <f>IF(AND(SUM(N$7:N25)&gt;0.025,SUM(N$7:N25)&lt;0.975),IF(N25=MAX(N$7:N$107),"max","*"),"")</f>
      </c>
      <c r="AG25" s="40">
        <f>IF(AND(SUM(O$7:O25)&gt;0.025,SUM(O$7:O25)&lt;0.975),IF(O25=MAX(O$7:O$107),"max","*"),"")</f>
      </c>
      <c r="AH25" s="40">
        <f>IF(AND(SUM(P$7:P25)&gt;0.025,SUM(P$7:P25)&lt;0.975),IF(P25=MAX(P$7:P$107),"max","*"),"")</f>
      </c>
      <c r="AI25" s="40">
        <f>IF(AND(SUM(Q$7:Q25)&gt;0.025,SUM(Q$7:Q25)&lt;0.975),IF(Q25=MAX(Q$7:Q$107),"max","*"),"")</f>
      </c>
      <c r="AJ25" s="40" t="str">
        <f>IF(AND(SUM(R$7:R25)&gt;0.025,SUM(R$7:R25)&lt;0.975),IF(R25=MAX(R$7:R$107),"max","*"),"")</f>
        <v>*</v>
      </c>
      <c r="AL25" s="41">
        <f t="shared" si="12"/>
        <v>185</v>
      </c>
      <c r="AM25" s="40"/>
      <c r="AN25" s="38">
        <f t="shared" si="13"/>
        <v>25.002491000000003</v>
      </c>
      <c r="AO25" s="38">
        <f t="shared" si="26"/>
        <v>16.7260535</v>
      </c>
      <c r="AP25" s="38">
        <f t="shared" si="27"/>
        <v>3.412843</v>
      </c>
      <c r="AQ25" s="38">
        <f t="shared" si="28"/>
        <v>1.2925579999999999</v>
      </c>
      <c r="AR25" s="38">
        <f t="shared" si="29"/>
        <v>0.29006149999999997</v>
      </c>
      <c r="AS25" s="38">
        <f t="shared" si="30"/>
        <v>0.060920499999999995</v>
      </c>
      <c r="AT25" s="38">
        <f t="shared" si="31"/>
        <v>4.6678645</v>
      </c>
      <c r="AU25" s="38">
        <f t="shared" si="32"/>
        <v>7.276383</v>
      </c>
      <c r="AV25" s="38">
        <f t="shared" si="33"/>
        <v>12.470738999999998</v>
      </c>
      <c r="AW25" s="38">
        <f t="shared" si="34"/>
        <v>6.050055</v>
      </c>
      <c r="AX25" s="38">
        <f t="shared" si="35"/>
        <v>2.0293205</v>
      </c>
      <c r="AY25" s="38">
        <f t="shared" si="15"/>
        <v>1.072926</v>
      </c>
      <c r="AZ25" s="38">
        <f t="shared" si="15"/>
        <v>1.437302</v>
      </c>
      <c r="BA25" s="38">
        <f t="shared" si="1"/>
        <v>2.685349</v>
      </c>
      <c r="BB25" s="38">
        <f t="shared" si="2"/>
        <v>2.2348185</v>
      </c>
      <c r="BC25" s="38">
        <f t="shared" si="2"/>
        <v>2.8959715</v>
      </c>
      <c r="BE25" s="38">
        <f t="shared" si="36"/>
        <v>68.9099613510334</v>
      </c>
      <c r="BF25" s="38">
        <f t="shared" si="4"/>
        <v>118.6395137363529</v>
      </c>
      <c r="BG25" s="38">
        <f t="shared" si="5"/>
        <v>78.12828754852512</v>
      </c>
      <c r="BH25" s="38">
        <f t="shared" si="6"/>
        <v>43.52583272443361</v>
      </c>
      <c r="BI25" s="38">
        <f t="shared" si="7"/>
        <v>12.725396041141675</v>
      </c>
      <c r="BJ25" s="38">
        <f t="shared" si="8"/>
        <v>2.575065553835278</v>
      </c>
      <c r="BK25" s="38">
        <f t="shared" si="9"/>
        <v>73.4699211230746</v>
      </c>
      <c r="BL25" s="38">
        <f t="shared" si="37"/>
        <v>77.75296446101397</v>
      </c>
      <c r="BM25" s="38">
        <f t="shared" si="38"/>
        <v>102.37385368780448</v>
      </c>
      <c r="BN25" s="38">
        <f t="shared" si="39"/>
        <v>77.12291609250589</v>
      </c>
      <c r="BO25" s="38">
        <f t="shared" si="40"/>
        <v>41.87111880747103</v>
      </c>
      <c r="BP25" s="38">
        <f t="shared" si="41"/>
        <v>25.368556567290305</v>
      </c>
      <c r="BQ25" s="38">
        <f t="shared" si="21"/>
        <v>39.411211968231214</v>
      </c>
      <c r="BR25" s="38">
        <f t="shared" si="42"/>
        <v>75.48965254192898</v>
      </c>
      <c r="BS25" s="38">
        <f t="shared" si="23"/>
        <v>83.26896497372158</v>
      </c>
      <c r="BT25" s="38">
        <f t="shared" si="23"/>
        <v>132.9891700122296</v>
      </c>
      <c r="BV25" s="38">
        <f>SUM(C$7:C25)</f>
        <v>0.326501</v>
      </c>
      <c r="BW25" s="38">
        <f>SUM(D$7:D25)</f>
        <v>0.1661167</v>
      </c>
      <c r="BX25" s="38">
        <f>SUM(E$7:E25)</f>
        <v>0.0237271</v>
      </c>
      <c r="BY25" s="38">
        <f>SUM(F$7:F25)</f>
        <v>0.0080562</v>
      </c>
      <c r="BZ25" s="38">
        <f>SUM(G$7:G25)</f>
        <v>0.0015915999999999999</v>
      </c>
      <c r="CA25" s="38">
        <f>SUM(H$7:H25)</f>
        <v>0.0003294</v>
      </c>
      <c r="CB25" s="38">
        <f>SUM(I$7:I25)</f>
        <v>0.0297462</v>
      </c>
      <c r="CC25" s="38">
        <f>SUM(J$7:J25)</f>
        <v>0.045619599999999996</v>
      </c>
      <c r="CD25" s="38">
        <f>SUM(K$7:K25)</f>
        <v>0.09540389999999999</v>
      </c>
      <c r="CE25" s="38">
        <f>SUM(L$7:L25)</f>
        <v>0.040917800000000004</v>
      </c>
      <c r="CF25" s="38">
        <f>SUM(M$7:M25)</f>
        <v>0.0133347</v>
      </c>
      <c r="CG25" s="38">
        <f>SUM(N$7:N25)</f>
        <v>0.006658300000000001</v>
      </c>
      <c r="CH25" s="38">
        <f>SUM(O$7:O25)</f>
        <v>0.0097829</v>
      </c>
      <c r="CI25" s="38">
        <f>SUM(P$7:P25)</f>
        <v>0.0211713</v>
      </c>
      <c r="CJ25" s="38">
        <f>SUM(Q$7:Q25)</f>
        <v>0.020765600000000002</v>
      </c>
      <c r="CK25" s="38">
        <f>SUM(R$7:R25)</f>
        <v>0.0317968</v>
      </c>
    </row>
    <row r="26" spans="1:89" ht="13.5">
      <c r="A26" s="38">
        <f t="shared" si="24"/>
        <v>190</v>
      </c>
      <c r="B26" s="38">
        <f t="shared" si="25"/>
        <v>195</v>
      </c>
      <c r="C26" s="38">
        <v>0.1352</v>
      </c>
      <c r="D26" s="38">
        <v>0.1197741</v>
      </c>
      <c r="E26" s="38">
        <v>0.0412769</v>
      </c>
      <c r="F26" s="38">
        <v>0.0217113</v>
      </c>
      <c r="G26" s="38">
        <v>0.0088187</v>
      </c>
      <c r="H26" s="38">
        <v>0.0058701</v>
      </c>
      <c r="I26" s="38">
        <v>0.0650357</v>
      </c>
      <c r="J26" s="38">
        <v>0.0909202</v>
      </c>
      <c r="K26" s="38">
        <v>0.1187207</v>
      </c>
      <c r="L26" s="38">
        <v>0.0821117</v>
      </c>
      <c r="M26" s="38">
        <v>0.0390806</v>
      </c>
      <c r="N26" s="38">
        <v>0.0211551</v>
      </c>
      <c r="O26" s="38">
        <v>0.0220869</v>
      </c>
      <c r="P26" s="38">
        <v>0.0304618</v>
      </c>
      <c r="Q26" s="38">
        <v>0.0246821</v>
      </c>
      <c r="R26" s="38">
        <v>0.0241246</v>
      </c>
      <c r="T26" s="38">
        <f t="shared" si="11"/>
        <v>195</v>
      </c>
      <c r="U26" s="40" t="str">
        <f>IF(AND(SUM(C$7:C26)&gt;0.025,SUM(C$7:C26)&lt;0.975),IF(C26=MAX(C$7:C$107),"max","*"),"")</f>
        <v>max</v>
      </c>
      <c r="V26" s="40" t="str">
        <f>IF(AND(SUM(D$7:D26)&gt;0.025,SUM(D$7:D26)&lt;0.975),IF(D26=MAX(D$7:D$107),"max","*"),"")</f>
        <v>*</v>
      </c>
      <c r="W26" s="40" t="str">
        <f>IF(AND(SUM(E$7:E26)&gt;0.025,SUM(E$7:E26)&lt;0.975),IF(E26=MAX(E$7:E$107),"max","*"),"")</f>
        <v>*</v>
      </c>
      <c r="X26" s="40" t="str">
        <f>IF(AND(SUM(F$7:F26)&gt;0.025,SUM(F$7:F26)&lt;0.975),IF(F26=MAX(F$7:F$107),"max","*"),"")</f>
        <v>*</v>
      </c>
      <c r="Y26" s="40">
        <f>IF(AND(SUM(G$7:G26)&gt;0.025,SUM(G$7:G26)&lt;0.975),IF(G26=MAX(G$7:G$107),"max","*"),"")</f>
      </c>
      <c r="Z26" s="40">
        <f>IF(AND(SUM(H$7:H26)&gt;0.025,SUM(H$7:H26)&lt;0.975),IF(H26=MAX(H$7:H$107),"max","*"),"")</f>
      </c>
      <c r="AA26" s="40" t="str">
        <f>IF(AND(SUM(I$7:I26)&gt;0.025,SUM(I$7:I26)&lt;0.975),IF(I26=MAX(I$7:I$107),"max","*"),"")</f>
        <v>*</v>
      </c>
      <c r="AB26" s="40" t="str">
        <f>IF(AND(SUM(J$7:J26)&gt;0.025,SUM(J$7:J26)&lt;0.975),IF(J26=MAX(J$7:J$107),"max","*"),"")</f>
        <v>*</v>
      </c>
      <c r="AC26" s="40" t="str">
        <f>IF(AND(SUM(K$7:K26)&gt;0.025,SUM(K$7:K26)&lt;0.975),IF(K26=MAX(K$7:K$107),"max","*"),"")</f>
        <v>*</v>
      </c>
      <c r="AD26" s="40" t="str">
        <f>IF(AND(SUM(L$7:L26)&gt;0.025,SUM(L$7:L26)&lt;0.975),IF(L26=MAX(L$7:L$107),"max","*"),"")</f>
        <v>*</v>
      </c>
      <c r="AE26" s="40" t="str">
        <f>IF(AND(SUM(M$7:M26)&gt;0.025,SUM(M$7:M26)&lt;0.975),IF(M26=MAX(M$7:M$107),"max","*"),"")</f>
        <v>*</v>
      </c>
      <c r="AF26" s="40" t="str">
        <f>IF(AND(SUM(N$7:N26)&gt;0.025,SUM(N$7:N26)&lt;0.975),IF(N26=MAX(N$7:N$107),"max","*"),"")</f>
        <v>*</v>
      </c>
      <c r="AG26" s="40" t="str">
        <f>IF(AND(SUM(O$7:O26)&gt;0.025,SUM(O$7:O26)&lt;0.975),IF(O26=MAX(O$7:O$107),"max","*"),"")</f>
        <v>*</v>
      </c>
      <c r="AH26" s="40" t="str">
        <f>IF(AND(SUM(P$7:P26)&gt;0.025,SUM(P$7:P26)&lt;0.975),IF(P26=MAX(P$7:P$107),"max","*"),"")</f>
        <v>*</v>
      </c>
      <c r="AI26" s="40" t="str">
        <f>IF(AND(SUM(Q$7:Q26)&gt;0.025,SUM(Q$7:Q26)&lt;0.975),IF(Q26=MAX(Q$7:Q$107),"max","*"),"")</f>
        <v>*</v>
      </c>
      <c r="AJ26" s="40" t="str">
        <f>IF(AND(SUM(R$7:R26)&gt;0.025,SUM(R$7:R26)&lt;0.975),IF(R26=MAX(R$7:R$107),"max","*"),"")</f>
        <v>*</v>
      </c>
      <c r="AL26" s="41">
        <f t="shared" si="12"/>
        <v>195</v>
      </c>
      <c r="AM26" s="40"/>
      <c r="AN26" s="38">
        <f t="shared" si="13"/>
        <v>26.363999999999997</v>
      </c>
      <c r="AO26" s="38">
        <f t="shared" si="26"/>
        <v>23.355949499999998</v>
      </c>
      <c r="AP26" s="38">
        <f t="shared" si="27"/>
        <v>8.0489955</v>
      </c>
      <c r="AQ26" s="38">
        <f t="shared" si="28"/>
        <v>4.2337035</v>
      </c>
      <c r="AR26" s="38">
        <f t="shared" si="29"/>
        <v>1.7196465</v>
      </c>
      <c r="AS26" s="38">
        <f t="shared" si="30"/>
        <v>1.1446695</v>
      </c>
      <c r="AT26" s="38">
        <f t="shared" si="31"/>
        <v>12.6819615</v>
      </c>
      <c r="AU26" s="38">
        <f t="shared" si="32"/>
        <v>17.729439000000003</v>
      </c>
      <c r="AV26" s="38">
        <f t="shared" si="33"/>
        <v>23.1505365</v>
      </c>
      <c r="AW26" s="38">
        <f t="shared" si="34"/>
        <v>16.011781499999998</v>
      </c>
      <c r="AX26" s="38">
        <f t="shared" si="35"/>
        <v>7.620717</v>
      </c>
      <c r="AY26" s="38">
        <f t="shared" si="15"/>
        <v>4.1252445</v>
      </c>
      <c r="AZ26" s="38">
        <f t="shared" si="15"/>
        <v>4.3069455</v>
      </c>
      <c r="BA26" s="38">
        <f t="shared" si="1"/>
        <v>5.940051</v>
      </c>
      <c r="BB26" s="38">
        <f t="shared" si="2"/>
        <v>4.8130095</v>
      </c>
      <c r="BC26" s="38">
        <f t="shared" si="2"/>
        <v>4.7042969999999995</v>
      </c>
      <c r="BE26" s="38">
        <f t="shared" si="36"/>
        <v>21.39826208456966</v>
      </c>
      <c r="BF26" s="38">
        <f t="shared" si="4"/>
        <v>82.37230608734009</v>
      </c>
      <c r="BG26" s="38">
        <f t="shared" si="5"/>
        <v>125.21543802134717</v>
      </c>
      <c r="BH26" s="38">
        <f t="shared" si="6"/>
        <v>103.15367821606104</v>
      </c>
      <c r="BI26" s="38">
        <f t="shared" si="7"/>
        <v>56.5667075158599</v>
      </c>
      <c r="BJ26" s="38">
        <f t="shared" si="8"/>
        <v>36.10828779514606</v>
      </c>
      <c r="BK26" s="38">
        <f t="shared" si="9"/>
        <v>125.68710660946309</v>
      </c>
      <c r="BL26" s="38">
        <f t="shared" si="37"/>
        <v>107.97794933389342</v>
      </c>
      <c r="BM26" s="38">
        <f t="shared" si="38"/>
        <v>99.64004220348824</v>
      </c>
      <c r="BN26" s="38">
        <f t="shared" si="39"/>
        <v>122.10334680305037</v>
      </c>
      <c r="BO26" s="38">
        <f t="shared" si="40"/>
        <v>104.79313981469468</v>
      </c>
      <c r="BP26" s="38">
        <f t="shared" si="41"/>
        <v>66.66897401034618</v>
      </c>
      <c r="BQ26" s="38">
        <f t="shared" si="21"/>
        <v>82.78800664412599</v>
      </c>
      <c r="BR26" s="38">
        <f t="shared" si="42"/>
        <v>117.53221032930838</v>
      </c>
      <c r="BS26" s="38">
        <f t="shared" si="23"/>
        <v>131.61924783269401</v>
      </c>
      <c r="BT26" s="38">
        <f t="shared" si="23"/>
        <v>162.89322092325966</v>
      </c>
      <c r="BV26" s="38">
        <f>SUM(C$7:C26)</f>
        <v>0.461701</v>
      </c>
      <c r="BW26" s="38">
        <f>SUM(D$7:D26)</f>
        <v>0.2858908</v>
      </c>
      <c r="BX26" s="38">
        <f>SUM(E$7:E26)</f>
        <v>0.065004</v>
      </c>
      <c r="BY26" s="38">
        <f>SUM(F$7:F26)</f>
        <v>0.0297675</v>
      </c>
      <c r="BZ26" s="38">
        <f>SUM(G$7:G26)</f>
        <v>0.0104103</v>
      </c>
      <c r="CA26" s="38">
        <f>SUM(H$7:H26)</f>
        <v>0.006199499999999999</v>
      </c>
      <c r="CB26" s="38">
        <f>SUM(I$7:I26)</f>
        <v>0.0947819</v>
      </c>
      <c r="CC26" s="38">
        <f>SUM(J$7:J26)</f>
        <v>0.1365398</v>
      </c>
      <c r="CD26" s="38">
        <f>SUM(K$7:K26)</f>
        <v>0.2141246</v>
      </c>
      <c r="CE26" s="38">
        <f>SUM(L$7:L26)</f>
        <v>0.1230295</v>
      </c>
      <c r="CF26" s="38">
        <f>SUM(M$7:M26)</f>
        <v>0.0524153</v>
      </c>
      <c r="CG26" s="38">
        <f>SUM(N$7:N26)</f>
        <v>0.027813400000000002</v>
      </c>
      <c r="CH26" s="38">
        <f>SUM(O$7:O26)</f>
        <v>0.031869800000000004</v>
      </c>
      <c r="CI26" s="38">
        <f>SUM(P$7:P26)</f>
        <v>0.0516331</v>
      </c>
      <c r="CJ26" s="38">
        <f>SUM(Q$7:Q26)</f>
        <v>0.0454477</v>
      </c>
      <c r="CK26" s="38">
        <f>SUM(R$7:R26)</f>
        <v>0.055921399999999996</v>
      </c>
    </row>
    <row r="27" spans="1:89" ht="13.5">
      <c r="A27" s="38">
        <f t="shared" si="24"/>
        <v>200</v>
      </c>
      <c r="B27" s="38">
        <f t="shared" si="25"/>
        <v>205</v>
      </c>
      <c r="C27" s="38">
        <v>0.1312983</v>
      </c>
      <c r="D27" s="38">
        <v>0.1360169</v>
      </c>
      <c r="E27" s="38">
        <v>0.0737518</v>
      </c>
      <c r="F27" s="38">
        <v>0.044312</v>
      </c>
      <c r="G27" s="38">
        <v>0.0250159</v>
      </c>
      <c r="H27" s="38">
        <v>0.0209229</v>
      </c>
      <c r="I27" s="38">
        <v>0.1085054</v>
      </c>
      <c r="J27" s="38">
        <v>0.1368172</v>
      </c>
      <c r="K27" s="38">
        <v>0.1511783</v>
      </c>
      <c r="L27" s="38">
        <v>0.1227983</v>
      </c>
      <c r="M27" s="38">
        <v>0.0773613</v>
      </c>
      <c r="N27" s="38">
        <v>0.0550996</v>
      </c>
      <c r="O27" s="38">
        <v>0.0478838</v>
      </c>
      <c r="P27" s="38">
        <v>0.0526789</v>
      </c>
      <c r="Q27" s="38">
        <v>0.0407328</v>
      </c>
      <c r="R27" s="38">
        <v>0.0378299</v>
      </c>
      <c r="T27" s="38">
        <f t="shared" si="11"/>
        <v>205</v>
      </c>
      <c r="U27" s="40" t="str">
        <f>IF(AND(SUM(C$7:C27)&gt;0.025,SUM(C$7:C27)&lt;0.975),IF(C27=MAX(C$7:C$107),"max","*"),"")</f>
        <v>*</v>
      </c>
      <c r="V27" s="40" t="str">
        <f>IF(AND(SUM(D$7:D27)&gt;0.025,SUM(D$7:D27)&lt;0.975),IF(D27=MAX(D$7:D$107),"max","*"),"")</f>
        <v>max</v>
      </c>
      <c r="W27" s="40" t="str">
        <f>IF(AND(SUM(E$7:E27)&gt;0.025,SUM(E$7:E27)&lt;0.975),IF(E27=MAX(E$7:E$107),"max","*"),"")</f>
        <v>*</v>
      </c>
      <c r="X27" s="40" t="str">
        <f>IF(AND(SUM(F$7:F27)&gt;0.025,SUM(F$7:F27)&lt;0.975),IF(F27=MAX(F$7:F$107),"max","*"),"")</f>
        <v>*</v>
      </c>
      <c r="Y27" s="40" t="str">
        <f>IF(AND(SUM(G$7:G27)&gt;0.025,SUM(G$7:G27)&lt;0.975),IF(G27=MAX(G$7:G$107),"max","*"),"")</f>
        <v>*</v>
      </c>
      <c r="Z27" s="40" t="str">
        <f>IF(AND(SUM(H$7:H27)&gt;0.025,SUM(H$7:H27)&lt;0.975),IF(H27=MAX(H$7:H$107),"max","*"),"")</f>
        <v>*</v>
      </c>
      <c r="AA27" s="40" t="str">
        <f>IF(AND(SUM(I$7:I27)&gt;0.025,SUM(I$7:I27)&lt;0.975),IF(I27=MAX(I$7:I$107),"max","*"),"")</f>
        <v>*</v>
      </c>
      <c r="AB27" s="40" t="str">
        <f>IF(AND(SUM(J$7:J27)&gt;0.025,SUM(J$7:J27)&lt;0.975),IF(J27=MAX(J$7:J$107),"max","*"),"")</f>
        <v>*</v>
      </c>
      <c r="AC27" s="40" t="str">
        <f>IF(AND(SUM(K$7:K27)&gt;0.025,SUM(K$7:K27)&lt;0.975),IF(K27=MAX(K$7:K$107),"max","*"),"")</f>
        <v>*</v>
      </c>
      <c r="AD27" s="40" t="str">
        <f>IF(AND(SUM(L$7:L27)&gt;0.025,SUM(L$7:L27)&lt;0.975),IF(L27=MAX(L$7:L$107),"max","*"),"")</f>
        <v>*</v>
      </c>
      <c r="AE27" s="40" t="str">
        <f>IF(AND(SUM(M$7:M27)&gt;0.025,SUM(M$7:M27)&lt;0.975),IF(M27=MAX(M$7:M$107),"max","*"),"")</f>
        <v>*</v>
      </c>
      <c r="AF27" s="40" t="str">
        <f>IF(AND(SUM(N$7:N27)&gt;0.025,SUM(N$7:N27)&lt;0.975),IF(N27=MAX(N$7:N$107),"max","*"),"")</f>
        <v>*</v>
      </c>
      <c r="AG27" s="40" t="str">
        <f>IF(AND(SUM(O$7:O27)&gt;0.025,SUM(O$7:O27)&lt;0.975),IF(O27=MAX(O$7:O$107),"max","*"),"")</f>
        <v>*</v>
      </c>
      <c r="AH27" s="40" t="str">
        <f>IF(AND(SUM(P$7:P27)&gt;0.025,SUM(P$7:P27)&lt;0.975),IF(P27=MAX(P$7:P$107),"max","*"),"")</f>
        <v>*</v>
      </c>
      <c r="AI27" s="40" t="str">
        <f>IF(AND(SUM(Q$7:Q27)&gt;0.025,SUM(Q$7:Q27)&lt;0.975),IF(Q27=MAX(Q$7:Q$107),"max","*"),"")</f>
        <v>*</v>
      </c>
      <c r="AJ27" s="40" t="str">
        <f>IF(AND(SUM(R$7:R27)&gt;0.025,SUM(R$7:R27)&lt;0.975),IF(R27=MAX(R$7:R$107),"max","*"),"")</f>
        <v>*</v>
      </c>
      <c r="AL27" s="41">
        <f t="shared" si="12"/>
        <v>205</v>
      </c>
      <c r="AM27" s="40"/>
      <c r="AN27" s="38">
        <f t="shared" si="13"/>
        <v>26.9161515</v>
      </c>
      <c r="AO27" s="38">
        <f t="shared" si="26"/>
        <v>27.8834645</v>
      </c>
      <c r="AP27" s="38">
        <f t="shared" si="27"/>
        <v>15.119119000000001</v>
      </c>
      <c r="AQ27" s="38">
        <f t="shared" si="28"/>
        <v>9.08396</v>
      </c>
      <c r="AR27" s="38">
        <f t="shared" si="29"/>
        <v>5.1282595</v>
      </c>
      <c r="AS27" s="38">
        <f t="shared" si="30"/>
        <v>4.289194500000001</v>
      </c>
      <c r="AT27" s="38">
        <f t="shared" si="31"/>
        <v>22.243607</v>
      </c>
      <c r="AU27" s="38">
        <f t="shared" si="32"/>
        <v>28.047526</v>
      </c>
      <c r="AV27" s="38">
        <f t="shared" si="33"/>
        <v>30.991551499999996</v>
      </c>
      <c r="AW27" s="38">
        <f t="shared" si="34"/>
        <v>25.1736515</v>
      </c>
      <c r="AX27" s="38">
        <f t="shared" si="35"/>
        <v>15.859066499999999</v>
      </c>
      <c r="AY27" s="38">
        <f t="shared" si="15"/>
        <v>11.295418</v>
      </c>
      <c r="AZ27" s="38">
        <f t="shared" si="15"/>
        <v>9.816179</v>
      </c>
      <c r="BA27" s="38">
        <f t="shared" si="1"/>
        <v>10.7991745</v>
      </c>
      <c r="BB27" s="38">
        <f t="shared" si="2"/>
        <v>8.350224</v>
      </c>
      <c r="BC27" s="38">
        <f t="shared" si="2"/>
        <v>7.7551295</v>
      </c>
      <c r="BE27" s="38">
        <f t="shared" si="36"/>
        <v>0.8743717414081464</v>
      </c>
      <c r="BF27" s="38">
        <f t="shared" si="4"/>
        <v>35.804843489875424</v>
      </c>
      <c r="BG27" s="38">
        <f t="shared" si="5"/>
        <v>149.86325414243737</v>
      </c>
      <c r="BH27" s="38">
        <f t="shared" si="6"/>
        <v>153.8769499934273</v>
      </c>
      <c r="BI27" s="38">
        <f t="shared" si="7"/>
        <v>122.89323056067587</v>
      </c>
      <c r="BJ27" s="38">
        <f t="shared" si="8"/>
        <v>97.97414483656343</v>
      </c>
      <c r="BK27" s="38">
        <f t="shared" si="9"/>
        <v>125.14606245646648</v>
      </c>
      <c r="BL27" s="38">
        <f t="shared" si="37"/>
        <v>81.86830487537992</v>
      </c>
      <c r="BM27" s="38">
        <f t="shared" si="38"/>
        <v>54.405160877824656</v>
      </c>
      <c r="BN27" s="38">
        <f t="shared" si="39"/>
        <v>100.17842664567627</v>
      </c>
      <c r="BO27" s="38">
        <f t="shared" si="40"/>
        <v>135.05776113943782</v>
      </c>
      <c r="BP27" s="38">
        <f t="shared" si="41"/>
        <v>117.28964418038537</v>
      </c>
      <c r="BQ27" s="38">
        <f t="shared" si="21"/>
        <v>125.63850196853535</v>
      </c>
      <c r="BR27" s="38">
        <f t="shared" si="42"/>
        <v>143.0777653928962</v>
      </c>
      <c r="BS27" s="38">
        <f t="shared" si="23"/>
        <v>161.79429857958823</v>
      </c>
      <c r="BT27" s="38">
        <f t="shared" si="23"/>
        <v>197.0457990038827</v>
      </c>
      <c r="BV27" s="38">
        <f>SUM(C$7:C27)</f>
        <v>0.5929993</v>
      </c>
      <c r="BW27" s="38">
        <f>SUM(D$7:D27)</f>
        <v>0.4219077</v>
      </c>
      <c r="BX27" s="38">
        <f>SUM(E$7:E27)</f>
        <v>0.1387558</v>
      </c>
      <c r="BY27" s="38">
        <f>SUM(F$7:F27)</f>
        <v>0.07407949999999999</v>
      </c>
      <c r="BZ27" s="38">
        <f>SUM(G$7:G27)</f>
        <v>0.035426200000000005</v>
      </c>
      <c r="CA27" s="38">
        <f>SUM(H$7:H27)</f>
        <v>0.0271224</v>
      </c>
      <c r="CB27" s="38">
        <f>SUM(I$7:I27)</f>
        <v>0.2032873</v>
      </c>
      <c r="CC27" s="38">
        <f>SUM(J$7:J27)</f>
        <v>0.27335699999999996</v>
      </c>
      <c r="CD27" s="38">
        <f>SUM(K$7:K27)</f>
        <v>0.3653029</v>
      </c>
      <c r="CE27" s="38">
        <f>SUM(L$7:L27)</f>
        <v>0.24582779999999999</v>
      </c>
      <c r="CF27" s="38">
        <f>SUM(M$7:M27)</f>
        <v>0.1297766</v>
      </c>
      <c r="CG27" s="38">
        <f>SUM(N$7:N27)</f>
        <v>0.082913</v>
      </c>
      <c r="CH27" s="38">
        <f>SUM(O$7:O27)</f>
        <v>0.07975360000000001</v>
      </c>
      <c r="CI27" s="38">
        <f>SUM(P$7:P27)</f>
        <v>0.104312</v>
      </c>
      <c r="CJ27" s="38">
        <f>SUM(Q$7:Q27)</f>
        <v>0.0861805</v>
      </c>
      <c r="CK27" s="38">
        <f>SUM(R$7:R27)</f>
        <v>0.0937513</v>
      </c>
    </row>
    <row r="28" spans="1:89" ht="13.5">
      <c r="A28" s="38">
        <f t="shared" si="24"/>
        <v>210</v>
      </c>
      <c r="B28" s="38">
        <f t="shared" si="25"/>
        <v>215</v>
      </c>
      <c r="C28" s="38">
        <v>0.1140592</v>
      </c>
      <c r="D28" s="38">
        <v>0.1289349</v>
      </c>
      <c r="E28" s="38">
        <v>0.0922906</v>
      </c>
      <c r="F28" s="38">
        <v>0.0656393</v>
      </c>
      <c r="G28" s="38">
        <v>0.0481203</v>
      </c>
      <c r="H28" s="38">
        <v>0.0478919</v>
      </c>
      <c r="I28" s="38">
        <v>0.1314672</v>
      </c>
      <c r="J28" s="38">
        <v>0.1566737</v>
      </c>
      <c r="K28" s="38">
        <v>0.1533892</v>
      </c>
      <c r="L28" s="38">
        <v>0.1446915</v>
      </c>
      <c r="M28" s="38">
        <v>0.1108537</v>
      </c>
      <c r="N28" s="38">
        <v>0.094096</v>
      </c>
      <c r="O28" s="38">
        <v>0.0796338</v>
      </c>
      <c r="P28" s="38">
        <v>0.0779844</v>
      </c>
      <c r="Q28" s="38">
        <v>0.0576056</v>
      </c>
      <c r="R28" s="38">
        <v>0.0486069</v>
      </c>
      <c r="T28" s="38">
        <f t="shared" si="11"/>
        <v>215</v>
      </c>
      <c r="U28" s="40" t="str">
        <f>IF(AND(SUM(C$7:C28)&gt;0.025,SUM(C$7:C28)&lt;0.975),IF(C28=MAX(C$7:C$107),"max","*"),"")</f>
        <v>*</v>
      </c>
      <c r="V28" s="40" t="str">
        <f>IF(AND(SUM(D$7:D28)&gt;0.025,SUM(D$7:D28)&lt;0.975),IF(D28=MAX(D$7:D$107),"max","*"),"")</f>
        <v>*</v>
      </c>
      <c r="W28" s="40" t="str">
        <f>IF(AND(SUM(E$7:E28)&gt;0.025,SUM(E$7:E28)&lt;0.975),IF(E28=MAX(E$7:E$107),"max","*"),"")</f>
        <v>*</v>
      </c>
      <c r="X28" s="40" t="str">
        <f>IF(AND(SUM(F$7:F28)&gt;0.025,SUM(F$7:F28)&lt;0.975),IF(F28=MAX(F$7:F$107),"max","*"),"")</f>
        <v>*</v>
      </c>
      <c r="Y28" s="40" t="str">
        <f>IF(AND(SUM(G$7:G28)&gt;0.025,SUM(G$7:G28)&lt;0.975),IF(G28=MAX(G$7:G$107),"max","*"),"")</f>
        <v>*</v>
      </c>
      <c r="Z28" s="40" t="str">
        <f>IF(AND(SUM(H$7:H28)&gt;0.025,SUM(H$7:H28)&lt;0.975),IF(H28=MAX(H$7:H$107),"max","*"),"")</f>
        <v>*</v>
      </c>
      <c r="AA28" s="40" t="str">
        <f>IF(AND(SUM(I$7:I28)&gt;0.025,SUM(I$7:I28)&lt;0.975),IF(I28=MAX(I$7:I$107),"max","*"),"")</f>
        <v>*</v>
      </c>
      <c r="AB28" s="40" t="str">
        <f>IF(AND(SUM(J$7:J28)&gt;0.025,SUM(J$7:J28)&lt;0.975),IF(J28=MAX(J$7:J$107),"max","*"),"")</f>
        <v>max</v>
      </c>
      <c r="AC28" s="40" t="str">
        <f>IF(AND(SUM(K$7:K28)&gt;0.025,SUM(K$7:K28)&lt;0.975),IF(K28=MAX(K$7:K$107),"max","*"),"")</f>
        <v>max</v>
      </c>
      <c r="AD28" s="40" t="str">
        <f>IF(AND(SUM(L$7:L28)&gt;0.025,SUM(L$7:L28)&lt;0.975),IF(L28=MAX(L$7:L$107),"max","*"),"")</f>
        <v>max</v>
      </c>
      <c r="AE28" s="40" t="str">
        <f>IF(AND(SUM(M$7:M28)&gt;0.025,SUM(M$7:M28)&lt;0.975),IF(M28=MAX(M$7:M$107),"max","*"),"")</f>
        <v>*</v>
      </c>
      <c r="AF28" s="40" t="str">
        <f>IF(AND(SUM(N$7:N28)&gt;0.025,SUM(N$7:N28)&lt;0.975),IF(N28=MAX(N$7:N$107),"max","*"),"")</f>
        <v>*</v>
      </c>
      <c r="AG28" s="40" t="str">
        <f>IF(AND(SUM(O$7:O28)&gt;0.025,SUM(O$7:O28)&lt;0.975),IF(O28=MAX(O$7:O$107),"max","*"),"")</f>
        <v>*</v>
      </c>
      <c r="AH28" s="40" t="str">
        <f>IF(AND(SUM(P$7:P28)&gt;0.025,SUM(P$7:P28)&lt;0.975),IF(P28=MAX(P$7:P$107),"max","*"),"")</f>
        <v>*</v>
      </c>
      <c r="AI28" s="40" t="str">
        <f>IF(AND(SUM(Q$7:Q28)&gt;0.025,SUM(Q$7:Q28)&lt;0.975),IF(Q28=MAX(Q$7:Q$107),"max","*"),"")</f>
        <v>*</v>
      </c>
      <c r="AJ28" s="40" t="str">
        <f>IF(AND(SUM(R$7:R28)&gt;0.025,SUM(R$7:R28)&lt;0.975),IF(R28=MAX(R$7:R$107),"max","*"),"")</f>
        <v>*</v>
      </c>
      <c r="AL28" s="41">
        <f>$B28</f>
        <v>215</v>
      </c>
      <c r="AM28" s="40"/>
      <c r="AN28" s="38">
        <f t="shared" si="13"/>
        <v>24.522728</v>
      </c>
      <c r="AO28" s="38">
        <f t="shared" si="26"/>
        <v>27.7210035</v>
      </c>
      <c r="AP28" s="38">
        <f t="shared" si="27"/>
        <v>19.842479</v>
      </c>
      <c r="AQ28" s="38">
        <f t="shared" si="28"/>
        <v>14.1124495</v>
      </c>
      <c r="AR28" s="38">
        <f t="shared" si="29"/>
        <v>10.3458645</v>
      </c>
      <c r="AS28" s="38">
        <f t="shared" si="30"/>
        <v>10.296758500000001</v>
      </c>
      <c r="AT28" s="38">
        <f t="shared" si="31"/>
        <v>28.265448000000003</v>
      </c>
      <c r="AU28" s="38">
        <f t="shared" si="32"/>
        <v>33.6848455</v>
      </c>
      <c r="AV28" s="38">
        <f t="shared" si="33"/>
        <v>32.978678</v>
      </c>
      <c r="AW28" s="38">
        <f t="shared" si="34"/>
        <v>31.1086725</v>
      </c>
      <c r="AX28" s="38">
        <f t="shared" si="35"/>
        <v>23.8335455</v>
      </c>
      <c r="AY28" s="38">
        <f t="shared" si="15"/>
        <v>20.23064</v>
      </c>
      <c r="AZ28" s="38">
        <f t="shared" si="15"/>
        <v>17.121267</v>
      </c>
      <c r="BA28" s="38">
        <f t="shared" si="1"/>
        <v>16.766645999999998</v>
      </c>
      <c r="BB28" s="38">
        <f t="shared" si="2"/>
        <v>12.385204</v>
      </c>
      <c r="BC28" s="38">
        <f t="shared" si="2"/>
        <v>10.4504835</v>
      </c>
      <c r="BE28" s="38">
        <f t="shared" si="36"/>
        <v>6.278695399365363</v>
      </c>
      <c r="BF28" s="38">
        <f t="shared" si="4"/>
        <v>4.995693171495363</v>
      </c>
      <c r="BG28" s="38">
        <f t="shared" si="5"/>
        <v>113.55818702454908</v>
      </c>
      <c r="BH28" s="38">
        <f t="shared" si="6"/>
        <v>157.14098977001</v>
      </c>
      <c r="BI28" s="38">
        <f t="shared" si="7"/>
        <v>173.75303311166223</v>
      </c>
      <c r="BJ28" s="38">
        <f t="shared" si="8"/>
        <v>163.50452130650933</v>
      </c>
      <c r="BK28" s="38">
        <f t="shared" si="9"/>
        <v>75.48040705080949</v>
      </c>
      <c r="BL28" s="38">
        <f t="shared" si="37"/>
        <v>32.76709114401854</v>
      </c>
      <c r="BM28" s="38">
        <f t="shared" si="38"/>
        <v>12.342793479947506</v>
      </c>
      <c r="BN28" s="38">
        <f t="shared" si="39"/>
        <v>49.85396084561064</v>
      </c>
      <c r="BO28" s="38">
        <f t="shared" si="40"/>
        <v>111.9787028839692</v>
      </c>
      <c r="BP28" s="38">
        <f t="shared" si="41"/>
        <v>122.88286753514834</v>
      </c>
      <c r="BQ28" s="38">
        <f t="shared" si="21"/>
        <v>135.3261569943938</v>
      </c>
      <c r="BR28" s="38">
        <f t="shared" si="42"/>
        <v>138.3227703139337</v>
      </c>
      <c r="BS28" s="38">
        <f t="shared" si="23"/>
        <v>161.9638247566196</v>
      </c>
      <c r="BT28" s="38">
        <f t="shared" si="23"/>
        <v>187.8802904846446</v>
      </c>
      <c r="BV28" s="38">
        <f>SUM(C$7:C28)</f>
        <v>0.7070585</v>
      </c>
      <c r="BW28" s="38">
        <f>SUM(D$7:D28)</f>
        <v>0.5508426</v>
      </c>
      <c r="BX28" s="38">
        <f>SUM(E$7:E28)</f>
        <v>0.2310464</v>
      </c>
      <c r="BY28" s="38">
        <f>SUM(F$7:F28)</f>
        <v>0.13971879999999998</v>
      </c>
      <c r="BZ28" s="38">
        <f>SUM(G$7:G28)</f>
        <v>0.0835465</v>
      </c>
      <c r="CA28" s="38">
        <f>SUM(H$7:H28)</f>
        <v>0.0750143</v>
      </c>
      <c r="CB28" s="38">
        <f>SUM(I$7:I28)</f>
        <v>0.3347545</v>
      </c>
      <c r="CC28" s="38">
        <f>SUM(J$7:J28)</f>
        <v>0.4300307</v>
      </c>
      <c r="CD28" s="38">
        <f>SUM(K$7:K28)</f>
        <v>0.5186921</v>
      </c>
      <c r="CE28" s="38">
        <f>SUM(L$7:L28)</f>
        <v>0.3905193</v>
      </c>
      <c r="CF28" s="38">
        <f>SUM(M$7:M28)</f>
        <v>0.2406303</v>
      </c>
      <c r="CG28" s="38">
        <f>SUM(N$7:N28)</f>
        <v>0.177009</v>
      </c>
      <c r="CH28" s="38">
        <f>SUM(O$7:O28)</f>
        <v>0.1593874</v>
      </c>
      <c r="CI28" s="38">
        <f>SUM(P$7:P28)</f>
        <v>0.1822964</v>
      </c>
      <c r="CJ28" s="38">
        <f>SUM(Q$7:Q28)</f>
        <v>0.1437861</v>
      </c>
      <c r="CK28" s="38">
        <f>SUM(R$7:R28)</f>
        <v>0.1423582</v>
      </c>
    </row>
    <row r="29" spans="1:89" ht="13.5">
      <c r="A29" s="38">
        <f t="shared" si="24"/>
        <v>220</v>
      </c>
      <c r="B29" s="38">
        <f t="shared" si="25"/>
        <v>225</v>
      </c>
      <c r="C29" s="38">
        <v>0.0847247</v>
      </c>
      <c r="D29" s="38">
        <v>0.1114076</v>
      </c>
      <c r="E29" s="38">
        <v>0.1085189</v>
      </c>
      <c r="F29" s="38">
        <v>0.0860218</v>
      </c>
      <c r="G29" s="38">
        <v>0.0711417</v>
      </c>
      <c r="H29" s="38">
        <v>0.0778081</v>
      </c>
      <c r="I29" s="38">
        <v>0.1389987</v>
      </c>
      <c r="J29" s="38">
        <v>0.1558682</v>
      </c>
      <c r="K29" s="38">
        <v>0.1352856</v>
      </c>
      <c r="L29" s="38">
        <v>0.1387762</v>
      </c>
      <c r="M29" s="38">
        <v>0.1308471</v>
      </c>
      <c r="N29" s="38">
        <v>0.119176</v>
      </c>
      <c r="O29" s="38">
        <v>0.1041196</v>
      </c>
      <c r="P29" s="38">
        <v>0.0962338</v>
      </c>
      <c r="Q29" s="38">
        <v>0.0730056</v>
      </c>
      <c r="R29" s="38">
        <v>0.0589886</v>
      </c>
      <c r="T29" s="38">
        <f t="shared" si="11"/>
        <v>225</v>
      </c>
      <c r="U29" s="40" t="str">
        <f>IF(AND(SUM(C$7:C29)&gt;0.025,SUM(C$7:C29)&lt;0.975),IF(C29=MAX(C$7:C$107),"max","*"),"")</f>
        <v>*</v>
      </c>
      <c r="V29" s="40" t="str">
        <f>IF(AND(SUM(D$7:D29)&gt;0.025,SUM(D$7:D29)&lt;0.975),IF(D29=MAX(D$7:D$107),"max","*"),"")</f>
        <v>*</v>
      </c>
      <c r="W29" s="40" t="str">
        <f>IF(AND(SUM(E$7:E29)&gt;0.025,SUM(E$7:E29)&lt;0.975),IF(E29=MAX(E$7:E$107),"max","*"),"")</f>
        <v>*</v>
      </c>
      <c r="X29" s="40" t="str">
        <f>IF(AND(SUM(F$7:F29)&gt;0.025,SUM(F$7:F29)&lt;0.975),IF(F29=MAX(F$7:F$107),"max","*"),"")</f>
        <v>*</v>
      </c>
      <c r="Y29" s="40" t="str">
        <f>IF(AND(SUM(G$7:G29)&gt;0.025,SUM(G$7:G29)&lt;0.975),IF(G29=MAX(G$7:G$107),"max","*"),"")</f>
        <v>*</v>
      </c>
      <c r="Z29" s="40" t="str">
        <f>IF(AND(SUM(H$7:H29)&gt;0.025,SUM(H$7:H29)&lt;0.975),IF(H29=MAX(H$7:H$107),"max","*"),"")</f>
        <v>*</v>
      </c>
      <c r="AA29" s="40" t="str">
        <f>IF(AND(SUM(I$7:I29)&gt;0.025,SUM(I$7:I29)&lt;0.975),IF(I29=MAX(I$7:I$107),"max","*"),"")</f>
        <v>max</v>
      </c>
      <c r="AB29" s="40" t="str">
        <f>IF(AND(SUM(J$7:J29)&gt;0.025,SUM(J$7:J29)&lt;0.975),IF(J29=MAX(J$7:J$107),"max","*"),"")</f>
        <v>*</v>
      </c>
      <c r="AC29" s="40" t="str">
        <f>IF(AND(SUM(K$7:K29)&gt;0.025,SUM(K$7:K29)&lt;0.975),IF(K29=MAX(K$7:K$107),"max","*"),"")</f>
        <v>*</v>
      </c>
      <c r="AD29" s="40" t="str">
        <f>IF(AND(SUM(L$7:L29)&gt;0.025,SUM(L$7:L29)&lt;0.975),IF(L29=MAX(L$7:L$107),"max","*"),"")</f>
        <v>*</v>
      </c>
      <c r="AE29" s="40" t="str">
        <f>IF(AND(SUM(M$7:M29)&gt;0.025,SUM(M$7:M29)&lt;0.975),IF(M29=MAX(M$7:M$107),"max","*"),"")</f>
        <v>max</v>
      </c>
      <c r="AF29" s="40" t="str">
        <f>IF(AND(SUM(N$7:N29)&gt;0.025,SUM(N$7:N29)&lt;0.975),IF(N29=MAX(N$7:N$107),"max","*"),"")</f>
        <v>*</v>
      </c>
      <c r="AG29" s="40" t="str">
        <f>IF(AND(SUM(O$7:O29)&gt;0.025,SUM(O$7:O29)&lt;0.975),IF(O29=MAX(O$7:O$107),"max","*"),"")</f>
        <v>*</v>
      </c>
      <c r="AH29" s="40" t="str">
        <f>IF(AND(SUM(P$7:P29)&gt;0.025,SUM(P$7:P29)&lt;0.975),IF(P29=MAX(P$7:P$107),"max","*"),"")</f>
        <v>*</v>
      </c>
      <c r="AI29" s="40" t="str">
        <f>IF(AND(SUM(Q$7:Q29)&gt;0.025,SUM(Q$7:Q29)&lt;0.975),IF(Q29=MAX(Q$7:Q$107),"max","*"),"")</f>
        <v>*</v>
      </c>
      <c r="AJ29" s="40" t="str">
        <f>IF(AND(SUM(R$7:R29)&gt;0.025,SUM(R$7:R29)&lt;0.975),IF(R29=MAX(R$7:R$107),"max","*"),"")</f>
        <v>*</v>
      </c>
      <c r="AL29" s="41">
        <f t="shared" si="12"/>
        <v>225</v>
      </c>
      <c r="AM29" s="40"/>
      <c r="AN29" s="38">
        <f t="shared" si="13"/>
        <v>19.0630575</v>
      </c>
      <c r="AO29" s="38">
        <f t="shared" si="26"/>
        <v>25.06671</v>
      </c>
      <c r="AP29" s="38">
        <f t="shared" si="27"/>
        <v>24.4167525</v>
      </c>
      <c r="AQ29" s="38">
        <f t="shared" si="28"/>
        <v>19.354905</v>
      </c>
      <c r="AR29" s="38">
        <f t="shared" si="29"/>
        <v>16.0068825</v>
      </c>
      <c r="AS29" s="38">
        <f t="shared" si="30"/>
        <v>17.506822500000002</v>
      </c>
      <c r="AT29" s="38">
        <f t="shared" si="31"/>
        <v>31.2747075</v>
      </c>
      <c r="AU29" s="38">
        <f t="shared" si="32"/>
        <v>35.070345</v>
      </c>
      <c r="AV29" s="38">
        <f t="shared" si="33"/>
        <v>30.43926</v>
      </c>
      <c r="AW29" s="38">
        <f t="shared" si="34"/>
        <v>31.224645</v>
      </c>
      <c r="AX29" s="38">
        <f t="shared" si="35"/>
        <v>29.4405975</v>
      </c>
      <c r="AY29" s="38">
        <f t="shared" si="15"/>
        <v>26.814600000000002</v>
      </c>
      <c r="AZ29" s="38">
        <f t="shared" si="15"/>
        <v>23.426910000000003</v>
      </c>
      <c r="BA29" s="38">
        <f t="shared" si="1"/>
        <v>21.652604999999998</v>
      </c>
      <c r="BB29" s="38">
        <f t="shared" si="2"/>
        <v>16.42626</v>
      </c>
      <c r="BC29" s="38">
        <f t="shared" si="2"/>
        <v>13.272435</v>
      </c>
      <c r="BE29" s="38">
        <f t="shared" si="36"/>
        <v>25.708519770655887</v>
      </c>
      <c r="BF29" s="38">
        <f t="shared" si="4"/>
        <v>1.5879500978788375</v>
      </c>
      <c r="BG29" s="38">
        <f t="shared" si="5"/>
        <v>68.2462914463991</v>
      </c>
      <c r="BH29" s="38">
        <f t="shared" si="6"/>
        <v>130.36051033230305</v>
      </c>
      <c r="BI29" s="38">
        <f t="shared" si="7"/>
        <v>178.49493406388558</v>
      </c>
      <c r="BJ29" s="38">
        <f t="shared" si="8"/>
        <v>182.49410249256943</v>
      </c>
      <c r="BK29" s="38">
        <f t="shared" si="9"/>
        <v>27.092913276526073</v>
      </c>
      <c r="BL29" s="38">
        <f t="shared" si="37"/>
        <v>3.1029035534036438</v>
      </c>
      <c r="BM29" s="38">
        <f t="shared" si="38"/>
        <v>0.14342724728865772</v>
      </c>
      <c r="BN29" s="38">
        <f t="shared" si="39"/>
        <v>10.173745237073831</v>
      </c>
      <c r="BO29" s="38">
        <f t="shared" si="40"/>
        <v>62.085883471427636</v>
      </c>
      <c r="BP29" s="38">
        <f t="shared" si="41"/>
        <v>81.4183655121861</v>
      </c>
      <c r="BQ29" s="38">
        <f t="shared" si="21"/>
        <v>101.50525090950471</v>
      </c>
      <c r="BR29" s="38">
        <f t="shared" si="42"/>
        <v>99.25666099040996</v>
      </c>
      <c r="BS29" s="38">
        <f t="shared" si="23"/>
        <v>135.14128070037566</v>
      </c>
      <c r="BT29" s="38">
        <f t="shared" si="23"/>
        <v>160.55929780172804</v>
      </c>
      <c r="BV29" s="38">
        <f>SUM(C$7:C29)</f>
        <v>0.7917832</v>
      </c>
      <c r="BW29" s="38">
        <f>SUM(D$7:D29)</f>
        <v>0.6622501999999999</v>
      </c>
      <c r="BX29" s="38">
        <f>SUM(E$7:E29)</f>
        <v>0.3395653</v>
      </c>
      <c r="BY29" s="38">
        <f>SUM(F$7:F29)</f>
        <v>0.22574059999999996</v>
      </c>
      <c r="BZ29" s="38">
        <f>SUM(G$7:G29)</f>
        <v>0.1546882</v>
      </c>
      <c r="CA29" s="38">
        <f>SUM(H$7:H29)</f>
        <v>0.15282240000000002</v>
      </c>
      <c r="CB29" s="38">
        <f>SUM(I$7:I29)</f>
        <v>0.4737532</v>
      </c>
      <c r="CC29" s="38">
        <f>SUM(J$7:J29)</f>
        <v>0.5858989</v>
      </c>
      <c r="CD29" s="38">
        <f>SUM(K$7:K29)</f>
        <v>0.6539777</v>
      </c>
      <c r="CE29" s="38">
        <f>SUM(L$7:L29)</f>
        <v>0.5292955</v>
      </c>
      <c r="CF29" s="38">
        <f>SUM(M$7:M29)</f>
        <v>0.37147739999999996</v>
      </c>
      <c r="CG29" s="38">
        <f>SUM(N$7:N29)</f>
        <v>0.29618500000000003</v>
      </c>
      <c r="CH29" s="38">
        <f>SUM(O$7:O29)</f>
        <v>0.26350700000000005</v>
      </c>
      <c r="CI29" s="38">
        <f>SUM(P$7:P29)</f>
        <v>0.2785302</v>
      </c>
      <c r="CJ29" s="38">
        <f>SUM(Q$7:Q29)</f>
        <v>0.2167917</v>
      </c>
      <c r="CK29" s="38">
        <f>SUM(R$7:R29)</f>
        <v>0.2013468</v>
      </c>
    </row>
    <row r="30" spans="1:89" ht="13.5">
      <c r="A30" s="38">
        <f t="shared" si="24"/>
        <v>230</v>
      </c>
      <c r="B30" s="38">
        <f t="shared" si="25"/>
        <v>235</v>
      </c>
      <c r="C30" s="38">
        <v>0.0588863</v>
      </c>
      <c r="D30" s="38">
        <v>0.0935852</v>
      </c>
      <c r="E30" s="38">
        <v>0.1124868</v>
      </c>
      <c r="F30" s="38">
        <v>0.1040161</v>
      </c>
      <c r="G30" s="38">
        <v>0.0847819</v>
      </c>
      <c r="H30" s="38">
        <v>0.098402</v>
      </c>
      <c r="I30" s="38">
        <v>0.1194059</v>
      </c>
      <c r="J30" s="38">
        <v>0.1240165</v>
      </c>
      <c r="K30" s="38">
        <v>0.1071509</v>
      </c>
      <c r="L30" s="38">
        <v>0.1279101</v>
      </c>
      <c r="M30" s="38">
        <v>0.1251089</v>
      </c>
      <c r="N30" s="38">
        <v>0.129546</v>
      </c>
      <c r="O30" s="38">
        <v>0.116252</v>
      </c>
      <c r="P30" s="38">
        <v>0.1064244</v>
      </c>
      <c r="Q30" s="38">
        <v>0.0878987</v>
      </c>
      <c r="R30" s="38">
        <v>0.0688591</v>
      </c>
      <c r="T30" s="38">
        <f t="shared" si="11"/>
        <v>235</v>
      </c>
      <c r="U30" s="40" t="str">
        <f>IF(AND(SUM(C$7:C30)&gt;0.025,SUM(C$7:C30)&lt;0.975),IF(C30=MAX(C$7:C$107),"max","*"),"")</f>
        <v>*</v>
      </c>
      <c r="V30" s="40" t="str">
        <f>IF(AND(SUM(D$7:D30)&gt;0.025,SUM(D$7:D30)&lt;0.975),IF(D30=MAX(D$7:D$107),"max","*"),"")</f>
        <v>*</v>
      </c>
      <c r="W30" s="40" t="str">
        <f>IF(AND(SUM(E$7:E30)&gt;0.025,SUM(E$7:E30)&lt;0.975),IF(E30=MAX(E$7:E$107),"max","*"),"")</f>
        <v>*</v>
      </c>
      <c r="X30" s="40" t="str">
        <f>IF(AND(SUM(F$7:F30)&gt;0.025,SUM(F$7:F30)&lt;0.975),IF(F30=MAX(F$7:F$107),"max","*"),"")</f>
        <v>max</v>
      </c>
      <c r="Y30" s="40" t="str">
        <f>IF(AND(SUM(G$7:G30)&gt;0.025,SUM(G$7:G30)&lt;0.975),IF(G30=MAX(G$7:G$107),"max","*"),"")</f>
        <v>*</v>
      </c>
      <c r="Z30" s="40" t="str">
        <f>IF(AND(SUM(H$7:H30)&gt;0.025,SUM(H$7:H30)&lt;0.975),IF(H30=MAX(H$7:H$107),"max","*"),"")</f>
        <v>*</v>
      </c>
      <c r="AA30" s="40" t="str">
        <f>IF(AND(SUM(I$7:I30)&gt;0.025,SUM(I$7:I30)&lt;0.975),IF(I30=MAX(I$7:I$107),"max","*"),"")</f>
        <v>*</v>
      </c>
      <c r="AB30" s="40" t="str">
        <f>IF(AND(SUM(J$7:J30)&gt;0.025,SUM(J$7:J30)&lt;0.975),IF(J30=MAX(J$7:J$107),"max","*"),"")</f>
        <v>*</v>
      </c>
      <c r="AC30" s="40" t="str">
        <f>IF(AND(SUM(K$7:K30)&gt;0.025,SUM(K$7:K30)&lt;0.975),IF(K30=MAX(K$7:K$107),"max","*"),"")</f>
        <v>*</v>
      </c>
      <c r="AD30" s="40" t="str">
        <f>IF(AND(SUM(L$7:L30)&gt;0.025,SUM(L$7:L30)&lt;0.975),IF(L30=MAX(L$7:L$107),"max","*"),"")</f>
        <v>*</v>
      </c>
      <c r="AE30" s="40" t="str">
        <f>IF(AND(SUM(M$7:M30)&gt;0.025,SUM(M$7:M30)&lt;0.975),IF(M30=MAX(M$7:M$107),"max","*"),"")</f>
        <v>*</v>
      </c>
      <c r="AF30" s="40" t="str">
        <f>IF(AND(SUM(N$7:N30)&gt;0.025,SUM(N$7:N30)&lt;0.975),IF(N30=MAX(N$7:N$107),"max","*"),"")</f>
        <v>max</v>
      </c>
      <c r="AG30" s="40" t="str">
        <f>IF(AND(SUM(O$7:O30)&gt;0.025,SUM(O$7:O30)&lt;0.975),IF(O30=MAX(O$7:O$107),"max","*"),"")</f>
        <v>*</v>
      </c>
      <c r="AH30" s="40" t="str">
        <f>IF(AND(SUM(P$7:P30)&gt;0.025,SUM(P$7:P30)&lt;0.975),IF(P30=MAX(P$7:P$107),"max","*"),"")</f>
        <v>*</v>
      </c>
      <c r="AI30" s="40" t="str">
        <f>IF(AND(SUM(Q$7:Q30)&gt;0.025,SUM(Q$7:Q30)&lt;0.975),IF(Q30=MAX(Q$7:Q$107),"max","*"),"")</f>
        <v>*</v>
      </c>
      <c r="AJ30" s="40" t="str">
        <f>IF(AND(SUM(R$7:R30)&gt;0.025,SUM(R$7:R30)&lt;0.975),IF(R30=MAX(R$7:R$107),"max","*"),"")</f>
        <v>*</v>
      </c>
      <c r="AL30" s="41">
        <f t="shared" si="12"/>
        <v>235</v>
      </c>
      <c r="AM30" s="40"/>
      <c r="AN30" s="38">
        <f t="shared" si="13"/>
        <v>13.8382805</v>
      </c>
      <c r="AO30" s="38">
        <f t="shared" si="26"/>
        <v>21.992521999999997</v>
      </c>
      <c r="AP30" s="38">
        <f t="shared" si="27"/>
        <v>26.434397999999998</v>
      </c>
      <c r="AQ30" s="38">
        <f t="shared" si="28"/>
        <v>24.4437835</v>
      </c>
      <c r="AR30" s="38">
        <f t="shared" si="29"/>
        <v>19.9237465</v>
      </c>
      <c r="AS30" s="38">
        <f t="shared" si="30"/>
        <v>23.124470000000002</v>
      </c>
      <c r="AT30" s="38">
        <f t="shared" si="31"/>
        <v>28.0603865</v>
      </c>
      <c r="AU30" s="38">
        <f t="shared" si="32"/>
        <v>29.143877500000002</v>
      </c>
      <c r="AV30" s="38">
        <f t="shared" si="33"/>
        <v>25.1804615</v>
      </c>
      <c r="AW30" s="38">
        <f t="shared" si="34"/>
        <v>30.0588735</v>
      </c>
      <c r="AX30" s="38">
        <f t="shared" si="35"/>
        <v>29.400591499999997</v>
      </c>
      <c r="AY30" s="38">
        <f t="shared" si="15"/>
        <v>30.44331</v>
      </c>
      <c r="AZ30" s="38">
        <f t="shared" si="15"/>
        <v>27.319219999999998</v>
      </c>
      <c r="BA30" s="38">
        <f t="shared" si="1"/>
        <v>25.009734</v>
      </c>
      <c r="BB30" s="38">
        <f t="shared" si="2"/>
        <v>20.656194499999998</v>
      </c>
      <c r="BC30" s="38">
        <f t="shared" si="2"/>
        <v>16.181888500000003</v>
      </c>
      <c r="BE30" s="38">
        <f t="shared" si="36"/>
        <v>44.27214593401625</v>
      </c>
      <c r="BF30" s="38">
        <f t="shared" si="4"/>
        <v>17.758837682753583</v>
      </c>
      <c r="BG30" s="38">
        <f t="shared" si="5"/>
        <v>25.572246242291474</v>
      </c>
      <c r="BH30" s="38">
        <f t="shared" si="6"/>
        <v>87.0473068604371</v>
      </c>
      <c r="BI30" s="38">
        <f t="shared" si="7"/>
        <v>136.261996664838</v>
      </c>
      <c r="BJ30" s="38">
        <f t="shared" si="8"/>
        <v>145.32438758649332</v>
      </c>
      <c r="BK30" s="38">
        <f t="shared" si="9"/>
        <v>1.8736025262256932</v>
      </c>
      <c r="BL30" s="38">
        <f t="shared" si="37"/>
        <v>3.803858450762562</v>
      </c>
      <c r="BM30" s="38">
        <f t="shared" si="38"/>
        <v>13.035249994511043</v>
      </c>
      <c r="BN30" s="38">
        <f t="shared" si="39"/>
        <v>0.2644422196235798</v>
      </c>
      <c r="BO30" s="38">
        <f t="shared" si="40"/>
        <v>17.369516284727617</v>
      </c>
      <c r="BP30" s="38">
        <f t="shared" si="41"/>
        <v>33.73691751361949</v>
      </c>
      <c r="BQ30" s="38">
        <f t="shared" si="21"/>
        <v>52.362928401644226</v>
      </c>
      <c r="BR30" s="38">
        <f t="shared" si="42"/>
        <v>52.05213944117327</v>
      </c>
      <c r="BS30" s="38">
        <f t="shared" si="23"/>
        <v>95.86392441250283</v>
      </c>
      <c r="BT30" s="38">
        <f t="shared" si="23"/>
        <v>122.46171453435812</v>
      </c>
      <c r="BV30" s="38">
        <f>SUM(C$7:C30)</f>
        <v>0.8506695</v>
      </c>
      <c r="BW30" s="38">
        <f>SUM(D$7:D30)</f>
        <v>0.7558353999999999</v>
      </c>
      <c r="BX30" s="38">
        <f>SUM(E$7:E30)</f>
        <v>0.4520521</v>
      </c>
      <c r="BY30" s="38">
        <f>SUM(F$7:F30)</f>
        <v>0.32975669999999996</v>
      </c>
      <c r="BZ30" s="38">
        <f>SUM(G$7:G30)</f>
        <v>0.2394701</v>
      </c>
      <c r="CA30" s="38">
        <f>SUM(H$7:H30)</f>
        <v>0.2512244</v>
      </c>
      <c r="CB30" s="38">
        <f>SUM(I$7:I30)</f>
        <v>0.5931590999999999</v>
      </c>
      <c r="CC30" s="38">
        <f>SUM(J$7:J30)</f>
        <v>0.7099154</v>
      </c>
      <c r="CD30" s="38">
        <f>SUM(K$7:K30)</f>
        <v>0.7611285999999999</v>
      </c>
      <c r="CE30" s="38">
        <f>SUM(L$7:L30)</f>
        <v>0.6572056000000001</v>
      </c>
      <c r="CF30" s="38">
        <f>SUM(M$7:M30)</f>
        <v>0.4965862999999999</v>
      </c>
      <c r="CG30" s="38">
        <f>SUM(N$7:N30)</f>
        <v>0.425731</v>
      </c>
      <c r="CH30" s="38">
        <f>SUM(O$7:O30)</f>
        <v>0.37975900000000007</v>
      </c>
      <c r="CI30" s="38">
        <f>SUM(P$7:P30)</f>
        <v>0.38495460000000004</v>
      </c>
      <c r="CJ30" s="38">
        <f>SUM(Q$7:Q30)</f>
        <v>0.30469040000000003</v>
      </c>
      <c r="CK30" s="38">
        <f>SUM(R$7:R30)</f>
        <v>0.2702059</v>
      </c>
    </row>
    <row r="31" spans="1:89" ht="13.5">
      <c r="A31" s="38">
        <f t="shared" si="24"/>
        <v>240</v>
      </c>
      <c r="B31" s="38">
        <f t="shared" si="25"/>
        <v>245</v>
      </c>
      <c r="C31" s="38">
        <v>0.0496345</v>
      </c>
      <c r="D31" s="38">
        <v>0.0715741</v>
      </c>
      <c r="E31" s="38">
        <v>0.1127438</v>
      </c>
      <c r="F31" s="38">
        <v>0.1017647</v>
      </c>
      <c r="G31" s="38">
        <v>0.0966472</v>
      </c>
      <c r="H31" s="38">
        <v>0.101443</v>
      </c>
      <c r="I31" s="38">
        <v>0.1033455</v>
      </c>
      <c r="J31" s="38">
        <v>0.0891046</v>
      </c>
      <c r="K31" s="38">
        <v>0.0694868</v>
      </c>
      <c r="L31" s="38">
        <v>0.0957767</v>
      </c>
      <c r="M31" s="38">
        <v>0.1188041</v>
      </c>
      <c r="N31" s="38">
        <v>0.1283199</v>
      </c>
      <c r="O31" s="38">
        <v>0.117088</v>
      </c>
      <c r="P31" s="38">
        <v>0.1129704</v>
      </c>
      <c r="Q31" s="38">
        <v>0.091538</v>
      </c>
      <c r="R31" s="38">
        <v>0.075514</v>
      </c>
      <c r="T31" s="38">
        <f t="shared" si="11"/>
        <v>245</v>
      </c>
      <c r="U31" s="40" t="str">
        <f>IF(AND(SUM(C$7:C31)&gt;0.025,SUM(C$7:C31)&lt;0.975),IF(C31=MAX(C$7:C$107),"max","*"),"")</f>
        <v>*</v>
      </c>
      <c r="V31" s="40" t="str">
        <f>IF(AND(SUM(D$7:D31)&gt;0.025,SUM(D$7:D31)&lt;0.975),IF(D31=MAX(D$7:D$107),"max","*"),"")</f>
        <v>*</v>
      </c>
      <c r="W31" s="40" t="str">
        <f>IF(AND(SUM(E$7:E31)&gt;0.025,SUM(E$7:E31)&lt;0.975),IF(E31=MAX(E$7:E$107),"max","*"),"")</f>
        <v>max</v>
      </c>
      <c r="X31" s="40" t="str">
        <f>IF(AND(SUM(F$7:F31)&gt;0.025,SUM(F$7:F31)&lt;0.975),IF(F31=MAX(F$7:F$107),"max","*"),"")</f>
        <v>*</v>
      </c>
      <c r="Y31" s="40" t="str">
        <f>IF(AND(SUM(G$7:G31)&gt;0.025,SUM(G$7:G31)&lt;0.975),IF(G31=MAX(G$7:G$107),"max","*"),"")</f>
        <v>max</v>
      </c>
      <c r="Z31" s="40" t="str">
        <f>IF(AND(SUM(H$7:H31)&gt;0.025,SUM(H$7:H31)&lt;0.975),IF(H31=MAX(H$7:H$107),"max","*"),"")</f>
        <v>*</v>
      </c>
      <c r="AA31" s="40" t="str">
        <f>IF(AND(SUM(I$7:I31)&gt;0.025,SUM(I$7:I31)&lt;0.975),IF(I31=MAX(I$7:I$107),"max","*"),"")</f>
        <v>*</v>
      </c>
      <c r="AB31" s="40" t="str">
        <f>IF(AND(SUM(J$7:J31)&gt;0.025,SUM(J$7:J31)&lt;0.975),IF(J31=MAX(J$7:J$107),"max","*"),"")</f>
        <v>*</v>
      </c>
      <c r="AC31" s="40" t="str">
        <f>IF(AND(SUM(K$7:K31)&gt;0.025,SUM(K$7:K31)&lt;0.975),IF(K31=MAX(K$7:K$107),"max","*"),"")</f>
        <v>*</v>
      </c>
      <c r="AD31" s="40" t="str">
        <f>IF(AND(SUM(L$7:L31)&gt;0.025,SUM(L$7:L31)&lt;0.975),IF(L31=MAX(L$7:L$107),"max","*"),"")</f>
        <v>*</v>
      </c>
      <c r="AE31" s="40" t="str">
        <f>IF(AND(SUM(M$7:M31)&gt;0.025,SUM(M$7:M31)&lt;0.975),IF(M31=MAX(M$7:M$107),"max","*"),"")</f>
        <v>*</v>
      </c>
      <c r="AF31" s="40" t="str">
        <f>IF(AND(SUM(N$7:N31)&gt;0.025,SUM(N$7:N31)&lt;0.975),IF(N31=MAX(N$7:N$107),"max","*"),"")</f>
        <v>*</v>
      </c>
      <c r="AG31" s="40" t="str">
        <f>IF(AND(SUM(O$7:O31)&gt;0.025,SUM(O$7:O31)&lt;0.975),IF(O31=MAX(O$7:O$107),"max","*"),"")</f>
        <v>max</v>
      </c>
      <c r="AH31" s="40" t="str">
        <f>IF(AND(SUM(P$7:P31)&gt;0.025,SUM(P$7:P31)&lt;0.975),IF(P31=MAX(P$7:P$107),"max","*"),"")</f>
        <v>max</v>
      </c>
      <c r="AI31" s="40" t="str">
        <f>IF(AND(SUM(Q$7:Q31)&gt;0.025,SUM(Q$7:Q31)&lt;0.975),IF(Q31=MAX(Q$7:Q$107),"max","*"),"")</f>
        <v>*</v>
      </c>
      <c r="AJ31" s="40" t="str">
        <f>IF(AND(SUM(R$7:R31)&gt;0.025,SUM(R$7:R31)&lt;0.975),IF(R31=MAX(R$7:R$107),"max","*"),"")</f>
        <v>*</v>
      </c>
      <c r="AL31" s="41">
        <f t="shared" si="12"/>
        <v>245</v>
      </c>
      <c r="AM31" s="40"/>
      <c r="AN31" s="38">
        <f t="shared" si="13"/>
        <v>12.1604525</v>
      </c>
      <c r="AO31" s="38">
        <f t="shared" si="26"/>
        <v>17.5356545</v>
      </c>
      <c r="AP31" s="38">
        <f t="shared" si="27"/>
        <v>27.622231000000003</v>
      </c>
      <c r="AQ31" s="38">
        <f t="shared" si="28"/>
        <v>24.9323515</v>
      </c>
      <c r="AR31" s="38">
        <f t="shared" si="29"/>
        <v>23.678564</v>
      </c>
      <c r="AS31" s="38">
        <f t="shared" si="30"/>
        <v>24.853535</v>
      </c>
      <c r="AT31" s="38">
        <f t="shared" si="31"/>
        <v>25.319647500000002</v>
      </c>
      <c r="AU31" s="38">
        <f t="shared" si="32"/>
        <v>21.830627</v>
      </c>
      <c r="AV31" s="38">
        <f t="shared" si="33"/>
        <v>17.024266</v>
      </c>
      <c r="AW31" s="38">
        <f t="shared" si="34"/>
        <v>23.465291500000003</v>
      </c>
      <c r="AX31" s="38">
        <f t="shared" si="35"/>
        <v>29.1070045</v>
      </c>
      <c r="AY31" s="38">
        <f t="shared" si="15"/>
        <v>31.438375499999996</v>
      </c>
      <c r="AZ31" s="38">
        <f t="shared" si="15"/>
        <v>28.68656</v>
      </c>
      <c r="BA31" s="38">
        <f t="shared" si="1"/>
        <v>27.677748</v>
      </c>
      <c r="BB31" s="38">
        <f t="shared" si="2"/>
        <v>22.42681</v>
      </c>
      <c r="BC31" s="38">
        <f t="shared" si="2"/>
        <v>18.50093</v>
      </c>
      <c r="BE31" s="38">
        <f t="shared" si="36"/>
        <v>69.49884580571232</v>
      </c>
      <c r="BF31" s="38">
        <f t="shared" si="4"/>
        <v>40.458608251770016</v>
      </c>
      <c r="BG31" s="38">
        <f t="shared" si="5"/>
        <v>2.9068203519788094</v>
      </c>
      <c r="BH31" s="38">
        <f t="shared" si="6"/>
        <v>36.46145980327731</v>
      </c>
      <c r="BI31" s="38">
        <f t="shared" si="7"/>
        <v>87.50502104100424</v>
      </c>
      <c r="BJ31" s="38">
        <f t="shared" si="8"/>
        <v>81.99123581289616</v>
      </c>
      <c r="BK31" s="38">
        <f t="shared" si="9"/>
        <v>3.7687218546646277</v>
      </c>
      <c r="BL31" s="38">
        <f t="shared" si="37"/>
        <v>21.513162141460175</v>
      </c>
      <c r="BM31" s="38">
        <f t="shared" si="38"/>
        <v>30.730274722015572</v>
      </c>
      <c r="BN31" s="38">
        <f t="shared" si="39"/>
        <v>12.52992613850355</v>
      </c>
      <c r="BO31" s="38">
        <f t="shared" si="40"/>
        <v>0.3776184839388496</v>
      </c>
      <c r="BP31" s="38">
        <f t="shared" si="41"/>
        <v>4.8339301825204775</v>
      </c>
      <c r="BQ31" s="38">
        <f t="shared" si="21"/>
        <v>14.748543046277408</v>
      </c>
      <c r="BR31" s="38">
        <f t="shared" si="42"/>
        <v>16.582666867068685</v>
      </c>
      <c r="BS31" s="38">
        <f t="shared" si="23"/>
        <v>48.526860316408595</v>
      </c>
      <c r="BT31" s="38">
        <f t="shared" si="23"/>
        <v>78.15761005847222</v>
      </c>
      <c r="BV31" s="38">
        <f>SUM(C$7:C31)</f>
        <v>0.900304</v>
      </c>
      <c r="BW31" s="38">
        <f>SUM(D$7:D31)</f>
        <v>0.8274094999999999</v>
      </c>
      <c r="BX31" s="38">
        <f>SUM(E$7:E31)</f>
        <v>0.5647959</v>
      </c>
      <c r="BY31" s="38">
        <f>SUM(F$7:F31)</f>
        <v>0.43152139999999994</v>
      </c>
      <c r="BZ31" s="38">
        <f>SUM(G$7:G31)</f>
        <v>0.3361173</v>
      </c>
      <c r="CA31" s="38">
        <f>SUM(H$7:H31)</f>
        <v>0.3526674</v>
      </c>
      <c r="CB31" s="38">
        <f>SUM(I$7:I31)</f>
        <v>0.6965045999999999</v>
      </c>
      <c r="CC31" s="38">
        <f>SUM(J$7:J31)</f>
        <v>0.79902</v>
      </c>
      <c r="CD31" s="38">
        <f>SUM(K$7:K31)</f>
        <v>0.8306153999999999</v>
      </c>
      <c r="CE31" s="38">
        <f>SUM(L$7:L31)</f>
        <v>0.7529823000000001</v>
      </c>
      <c r="CF31" s="38">
        <f>SUM(M$7:M31)</f>
        <v>0.6153903999999999</v>
      </c>
      <c r="CG31" s="38">
        <f>SUM(N$7:N31)</f>
        <v>0.5540509</v>
      </c>
      <c r="CH31" s="38">
        <f>SUM(O$7:O31)</f>
        <v>0.49684700000000004</v>
      </c>
      <c r="CI31" s="38">
        <f>SUM(P$7:P31)</f>
        <v>0.49792500000000006</v>
      </c>
      <c r="CJ31" s="38">
        <f>SUM(Q$7:Q31)</f>
        <v>0.39622840000000004</v>
      </c>
      <c r="CK31" s="38">
        <f>SUM(R$7:R31)</f>
        <v>0.34571989999999997</v>
      </c>
    </row>
    <row r="32" spans="1:89" ht="13.5">
      <c r="A32" s="38">
        <f t="shared" si="24"/>
        <v>250</v>
      </c>
      <c r="B32" s="38">
        <f t="shared" si="25"/>
        <v>255</v>
      </c>
      <c r="C32" s="38">
        <v>0.0330671</v>
      </c>
      <c r="D32" s="38">
        <v>0.0526232</v>
      </c>
      <c r="E32" s="38">
        <v>0.096442</v>
      </c>
      <c r="F32" s="38">
        <v>0.0936987</v>
      </c>
      <c r="G32" s="38">
        <v>0.0941097</v>
      </c>
      <c r="H32" s="38">
        <v>0.1022157</v>
      </c>
      <c r="I32" s="38">
        <v>0.0795658</v>
      </c>
      <c r="J32" s="38">
        <v>0.0622515</v>
      </c>
      <c r="K32" s="38">
        <v>0.0526842</v>
      </c>
      <c r="L32" s="38">
        <v>0.0735367</v>
      </c>
      <c r="M32" s="38">
        <v>0.1000692</v>
      </c>
      <c r="N32" s="38">
        <v>0.1136954</v>
      </c>
      <c r="O32" s="38">
        <v>0.1078588</v>
      </c>
      <c r="P32" s="38">
        <v>0.0943882</v>
      </c>
      <c r="Q32" s="38">
        <v>0.0968318</v>
      </c>
      <c r="R32" s="38">
        <v>0.0801189</v>
      </c>
      <c r="T32" s="38">
        <f t="shared" si="11"/>
        <v>255</v>
      </c>
      <c r="U32" s="40" t="str">
        <f>IF(AND(SUM(C$7:C32)&gt;0.025,SUM(C$7:C32)&lt;0.975),IF(C32=MAX(C$7:C$107),"max","*"),"")</f>
        <v>*</v>
      </c>
      <c r="V32" s="40" t="str">
        <f>IF(AND(SUM(D$7:D32)&gt;0.025,SUM(D$7:D32)&lt;0.975),IF(D32=MAX(D$7:D$107),"max","*"),"")</f>
        <v>*</v>
      </c>
      <c r="W32" s="40" t="str">
        <f>IF(AND(SUM(E$7:E32)&gt;0.025,SUM(E$7:E32)&lt;0.975),IF(E32=MAX(E$7:E$107),"max","*"),"")</f>
        <v>*</v>
      </c>
      <c r="X32" s="40" t="str">
        <f>IF(AND(SUM(F$7:F32)&gt;0.025,SUM(F$7:F32)&lt;0.975),IF(F32=MAX(F$7:F$107),"max","*"),"")</f>
        <v>*</v>
      </c>
      <c r="Y32" s="40" t="str">
        <f>IF(AND(SUM(G$7:G32)&gt;0.025,SUM(G$7:G32)&lt;0.975),IF(G32=MAX(G$7:G$107),"max","*"),"")</f>
        <v>*</v>
      </c>
      <c r="Z32" s="40" t="str">
        <f>IF(AND(SUM(H$7:H32)&gt;0.025,SUM(H$7:H32)&lt;0.975),IF(H32=MAX(H$7:H$107),"max","*"),"")</f>
        <v>max</v>
      </c>
      <c r="AA32" s="40" t="str">
        <f>IF(AND(SUM(I$7:I32)&gt;0.025,SUM(I$7:I32)&lt;0.975),IF(I32=MAX(I$7:I$107),"max","*"),"")</f>
        <v>*</v>
      </c>
      <c r="AB32" s="40" t="str">
        <f>IF(AND(SUM(J$7:J32)&gt;0.025,SUM(J$7:J32)&lt;0.975),IF(J32=MAX(J$7:J$107),"max","*"),"")</f>
        <v>*</v>
      </c>
      <c r="AC32" s="40" t="str">
        <f>IF(AND(SUM(K$7:K32)&gt;0.025,SUM(K$7:K32)&lt;0.975),IF(K32=MAX(K$7:K$107),"max","*"),"")</f>
        <v>*</v>
      </c>
      <c r="AD32" s="40" t="str">
        <f>IF(AND(SUM(L$7:L32)&gt;0.025,SUM(L$7:L32)&lt;0.975),IF(L32=MAX(L$7:L$107),"max","*"),"")</f>
        <v>*</v>
      </c>
      <c r="AE32" s="40" t="str">
        <f>IF(AND(SUM(M$7:M32)&gt;0.025,SUM(M$7:M32)&lt;0.975),IF(M32=MAX(M$7:M$107),"max","*"),"")</f>
        <v>*</v>
      </c>
      <c r="AF32" s="40" t="str">
        <f>IF(AND(SUM(N$7:N32)&gt;0.025,SUM(N$7:N32)&lt;0.975),IF(N32=MAX(N$7:N$107),"max","*"),"")</f>
        <v>*</v>
      </c>
      <c r="AG32" s="40" t="str">
        <f>IF(AND(SUM(O$7:O32)&gt;0.025,SUM(O$7:O32)&lt;0.975),IF(O32=MAX(O$7:O$107),"max","*"),"")</f>
        <v>*</v>
      </c>
      <c r="AH32" s="40" t="str">
        <f>IF(AND(SUM(P$7:P32)&gt;0.025,SUM(P$7:P32)&lt;0.975),IF(P32=MAX(P$7:P$107),"max","*"),"")</f>
        <v>*</v>
      </c>
      <c r="AI32" s="40" t="str">
        <f>IF(AND(SUM(Q$7:Q32)&gt;0.025,SUM(Q$7:Q32)&lt;0.975),IF(Q32=MAX(Q$7:Q$107),"max","*"),"")</f>
        <v>max</v>
      </c>
      <c r="AJ32" s="40" t="str">
        <f>IF(AND(SUM(R$7:R32)&gt;0.025,SUM(R$7:R32)&lt;0.975),IF(R32=MAX(R$7:R$107),"max","*"),"")</f>
        <v>max</v>
      </c>
      <c r="AL32" s="41">
        <f t="shared" si="12"/>
        <v>255</v>
      </c>
      <c r="AM32" s="40"/>
      <c r="AN32" s="38">
        <f t="shared" si="13"/>
        <v>8.4321105</v>
      </c>
      <c r="AO32" s="38">
        <f t="shared" si="26"/>
        <v>13.418916000000001</v>
      </c>
      <c r="AP32" s="38">
        <f t="shared" si="27"/>
        <v>24.59271</v>
      </c>
      <c r="AQ32" s="38">
        <f t="shared" si="28"/>
        <v>23.893168499999998</v>
      </c>
      <c r="AR32" s="38">
        <f t="shared" si="29"/>
        <v>23.9979735</v>
      </c>
      <c r="AS32" s="38">
        <f t="shared" si="30"/>
        <v>26.065003500000003</v>
      </c>
      <c r="AT32" s="38">
        <f t="shared" si="31"/>
        <v>20.289279</v>
      </c>
      <c r="AU32" s="38">
        <f t="shared" si="32"/>
        <v>15.8741325</v>
      </c>
      <c r="AV32" s="38">
        <f t="shared" si="33"/>
        <v>13.434471</v>
      </c>
      <c r="AW32" s="38">
        <f t="shared" si="34"/>
        <v>18.7518585</v>
      </c>
      <c r="AX32" s="38">
        <f t="shared" si="35"/>
        <v>25.517646</v>
      </c>
      <c r="AY32" s="38">
        <f t="shared" si="15"/>
        <v>28.992327</v>
      </c>
      <c r="AZ32" s="38">
        <f t="shared" si="15"/>
        <v>27.503994000000002</v>
      </c>
      <c r="BA32" s="38">
        <f t="shared" si="1"/>
        <v>24.068991</v>
      </c>
      <c r="BB32" s="38">
        <f t="shared" si="2"/>
        <v>24.692109</v>
      </c>
      <c r="BC32" s="38">
        <f t="shared" si="2"/>
        <v>20.430319500000003</v>
      </c>
      <c r="BE32" s="38">
        <f t="shared" si="36"/>
        <v>74.3547051746645</v>
      </c>
      <c r="BF32" s="38">
        <f t="shared" si="4"/>
        <v>60.03130974623164</v>
      </c>
      <c r="BG32" s="38">
        <f t="shared" si="5"/>
        <v>2.3367442862089667</v>
      </c>
      <c r="BH32" s="38">
        <f t="shared" si="6"/>
        <v>7.469647456592213</v>
      </c>
      <c r="BI32" s="38">
        <f t="shared" si="7"/>
        <v>37.98334834742028</v>
      </c>
      <c r="BJ32" s="38">
        <f t="shared" si="8"/>
        <v>34.718053184832094</v>
      </c>
      <c r="BK32" s="38">
        <f t="shared" si="9"/>
        <v>20.467775173202803</v>
      </c>
      <c r="BL32" s="38">
        <f t="shared" si="37"/>
        <v>40.60056129707701</v>
      </c>
      <c r="BM32" s="38">
        <f t="shared" si="38"/>
        <v>50.72641515027024</v>
      </c>
      <c r="BN32" s="38">
        <f t="shared" si="39"/>
        <v>33.79609415972214</v>
      </c>
      <c r="BO32" s="38">
        <f t="shared" si="40"/>
        <v>6.756854216896937</v>
      </c>
      <c r="BP32" s="38">
        <f t="shared" si="41"/>
        <v>1.696066097752309</v>
      </c>
      <c r="BQ32" s="38">
        <f t="shared" si="21"/>
        <v>0.16139165033200226</v>
      </c>
      <c r="BR32" s="38">
        <f t="shared" si="42"/>
        <v>0.42245844842608493</v>
      </c>
      <c r="BS32" s="38">
        <f t="shared" si="23"/>
        <v>16.426338142425827</v>
      </c>
      <c r="BT32" s="38">
        <f t="shared" si="23"/>
        <v>39.38463583965693</v>
      </c>
      <c r="BV32" s="38">
        <f>SUM(C$7:C32)</f>
        <v>0.9333711</v>
      </c>
      <c r="BW32" s="38">
        <f>SUM(D$7:D32)</f>
        <v>0.8800326999999999</v>
      </c>
      <c r="BX32" s="38">
        <f>SUM(E$7:E32)</f>
        <v>0.6612379</v>
      </c>
      <c r="BY32" s="38">
        <f>SUM(F$7:F32)</f>
        <v>0.5252201</v>
      </c>
      <c r="BZ32" s="38">
        <f>SUM(G$7:G32)</f>
        <v>0.430227</v>
      </c>
      <c r="CA32" s="38">
        <f>SUM(H$7:H32)</f>
        <v>0.45488310000000004</v>
      </c>
      <c r="CB32" s="38">
        <f>SUM(I$7:I32)</f>
        <v>0.7760703999999999</v>
      </c>
      <c r="CC32" s="38">
        <f>SUM(J$7:J32)</f>
        <v>0.8612715</v>
      </c>
      <c r="CD32" s="38">
        <f>SUM(K$7:K32)</f>
        <v>0.8832995999999999</v>
      </c>
      <c r="CE32" s="38">
        <f>SUM(L$7:L32)</f>
        <v>0.8265190000000001</v>
      </c>
      <c r="CF32" s="38">
        <f>SUM(M$7:M32)</f>
        <v>0.7154595999999999</v>
      </c>
      <c r="CG32" s="38">
        <f>SUM(N$7:N32)</f>
        <v>0.6677463</v>
      </c>
      <c r="CH32" s="38">
        <f>SUM(O$7:O32)</f>
        <v>0.6047058000000001</v>
      </c>
      <c r="CI32" s="38">
        <f>SUM(P$7:P32)</f>
        <v>0.5923132000000001</v>
      </c>
      <c r="CJ32" s="38">
        <f>SUM(Q$7:Q32)</f>
        <v>0.49306020000000006</v>
      </c>
      <c r="CK32" s="38">
        <f>SUM(R$7:R32)</f>
        <v>0.42583879999999996</v>
      </c>
    </row>
    <row r="33" spans="1:89" ht="13.5">
      <c r="A33" s="38">
        <f t="shared" si="24"/>
        <v>260</v>
      </c>
      <c r="B33" s="38">
        <f t="shared" si="25"/>
        <v>265</v>
      </c>
      <c r="C33" s="38">
        <v>0.0194512</v>
      </c>
      <c r="D33" s="38">
        <v>0.034532</v>
      </c>
      <c r="E33" s="38">
        <v>0.0842028</v>
      </c>
      <c r="F33" s="38">
        <v>0.098932</v>
      </c>
      <c r="G33" s="38">
        <v>0.0922038</v>
      </c>
      <c r="H33" s="38">
        <v>0.0925409</v>
      </c>
      <c r="I33" s="38">
        <v>0.0601348</v>
      </c>
      <c r="J33" s="38">
        <v>0.041801</v>
      </c>
      <c r="K33" s="38">
        <v>0.0384453</v>
      </c>
      <c r="L33" s="38">
        <v>0.0493249</v>
      </c>
      <c r="M33" s="38">
        <v>0.0738513</v>
      </c>
      <c r="N33" s="38">
        <v>0.0945844</v>
      </c>
      <c r="O33" s="38">
        <v>0.1006285</v>
      </c>
      <c r="P33" s="38">
        <v>0.0905848</v>
      </c>
      <c r="Q33" s="38">
        <v>0.0924184</v>
      </c>
      <c r="R33" s="38">
        <v>0.0778929</v>
      </c>
      <c r="T33" s="38">
        <f t="shared" si="11"/>
        <v>265</v>
      </c>
      <c r="U33" s="40" t="str">
        <f>IF(AND(SUM(C$7:C33)&gt;0.025,SUM(C$7:C33)&lt;0.975),IF(C33=MAX(C$7:C$107),"max","*"),"")</f>
        <v>*</v>
      </c>
      <c r="V33" s="40" t="str">
        <f>IF(AND(SUM(D$7:D33)&gt;0.025,SUM(D$7:D33)&lt;0.975),IF(D33=MAX(D$7:D$107),"max","*"),"")</f>
        <v>*</v>
      </c>
      <c r="W33" s="40" t="str">
        <f>IF(AND(SUM(E$7:E33)&gt;0.025,SUM(E$7:E33)&lt;0.975),IF(E33=MAX(E$7:E$107),"max","*"),"")</f>
        <v>*</v>
      </c>
      <c r="X33" s="40" t="str">
        <f>IF(AND(SUM(F$7:F33)&gt;0.025,SUM(F$7:F33)&lt;0.975),IF(F33=MAX(F$7:F$107),"max","*"),"")</f>
        <v>*</v>
      </c>
      <c r="Y33" s="40" t="str">
        <f>IF(AND(SUM(G$7:G33)&gt;0.025,SUM(G$7:G33)&lt;0.975),IF(G33=MAX(G$7:G$107),"max","*"),"")</f>
        <v>*</v>
      </c>
      <c r="Z33" s="40" t="str">
        <f>IF(AND(SUM(H$7:H33)&gt;0.025,SUM(H$7:H33)&lt;0.975),IF(H33=MAX(H$7:H$107),"max","*"),"")</f>
        <v>*</v>
      </c>
      <c r="AA33" s="40" t="str">
        <f>IF(AND(SUM(I$7:I33)&gt;0.025,SUM(I$7:I33)&lt;0.975),IF(I33=MAX(I$7:I$107),"max","*"),"")</f>
        <v>*</v>
      </c>
      <c r="AB33" s="40" t="str">
        <f>IF(AND(SUM(J$7:J33)&gt;0.025,SUM(J$7:J33)&lt;0.975),IF(J33=MAX(J$7:J$107),"max","*"),"")</f>
        <v>*</v>
      </c>
      <c r="AC33" s="40" t="str">
        <f>IF(AND(SUM(K$7:K33)&gt;0.025,SUM(K$7:K33)&lt;0.975),IF(K33=MAX(K$7:K$107),"max","*"),"")</f>
        <v>*</v>
      </c>
      <c r="AD33" s="40" t="str">
        <f>IF(AND(SUM(L$7:L33)&gt;0.025,SUM(L$7:L33)&lt;0.975),IF(L33=MAX(L$7:L$107),"max","*"),"")</f>
        <v>*</v>
      </c>
      <c r="AE33" s="40" t="str">
        <f>IF(AND(SUM(M$7:M33)&gt;0.025,SUM(M$7:M33)&lt;0.975),IF(M33=MAX(M$7:M$107),"max","*"),"")</f>
        <v>*</v>
      </c>
      <c r="AF33" s="40" t="str">
        <f>IF(AND(SUM(N$7:N33)&gt;0.025,SUM(N$7:N33)&lt;0.975),IF(N33=MAX(N$7:N$107),"max","*"),"")</f>
        <v>*</v>
      </c>
      <c r="AG33" s="40" t="str">
        <f>IF(AND(SUM(O$7:O33)&gt;0.025,SUM(O$7:O33)&lt;0.975),IF(O33=MAX(O$7:O$107),"max","*"),"")</f>
        <v>*</v>
      </c>
      <c r="AH33" s="40" t="str">
        <f>IF(AND(SUM(P$7:P33)&gt;0.025,SUM(P$7:P33)&lt;0.975),IF(P33=MAX(P$7:P$107),"max","*"),"")</f>
        <v>*</v>
      </c>
      <c r="AI33" s="40" t="str">
        <f>IF(AND(SUM(Q$7:Q33)&gt;0.025,SUM(Q$7:Q33)&lt;0.975),IF(Q33=MAX(Q$7:Q$107),"max","*"),"")</f>
        <v>*</v>
      </c>
      <c r="AJ33" s="40" t="str">
        <f>IF(AND(SUM(R$7:R33)&gt;0.025,SUM(R$7:R33)&lt;0.975),IF(R33=MAX(R$7:R$107),"max","*"),"")</f>
        <v>*</v>
      </c>
      <c r="AL33" s="41">
        <f t="shared" si="12"/>
        <v>265</v>
      </c>
      <c r="AM33" s="40"/>
      <c r="AN33" s="38">
        <f t="shared" si="13"/>
        <v>5.154567999999999</v>
      </c>
      <c r="AO33" s="38">
        <f t="shared" si="26"/>
        <v>9.15098</v>
      </c>
      <c r="AP33" s="38">
        <f t="shared" si="27"/>
        <v>22.313741999999998</v>
      </c>
      <c r="AQ33" s="38">
        <f t="shared" si="28"/>
        <v>26.216980000000003</v>
      </c>
      <c r="AR33" s="38">
        <f t="shared" si="29"/>
        <v>24.434007</v>
      </c>
      <c r="AS33" s="38">
        <f t="shared" si="30"/>
        <v>24.523338499999998</v>
      </c>
      <c r="AT33" s="38">
        <f t="shared" si="31"/>
        <v>15.935722</v>
      </c>
      <c r="AU33" s="38">
        <f t="shared" si="32"/>
        <v>11.077264999999999</v>
      </c>
      <c r="AV33" s="38">
        <f t="shared" si="33"/>
        <v>10.1880045</v>
      </c>
      <c r="AW33" s="38">
        <f t="shared" si="34"/>
        <v>13.0710985</v>
      </c>
      <c r="AX33" s="38">
        <f t="shared" si="35"/>
        <v>19.5705945</v>
      </c>
      <c r="AY33" s="38">
        <f t="shared" si="15"/>
        <v>25.064866</v>
      </c>
      <c r="AZ33" s="38">
        <f t="shared" si="15"/>
        <v>26.666552499999998</v>
      </c>
      <c r="BA33" s="38">
        <f t="shared" si="1"/>
        <v>24.004972</v>
      </c>
      <c r="BB33" s="38">
        <f t="shared" si="2"/>
        <v>24.490876</v>
      </c>
      <c r="BC33" s="38">
        <f t="shared" si="2"/>
        <v>20.6416185</v>
      </c>
      <c r="BE33" s="38">
        <f t="shared" si="36"/>
        <v>64.13039222798302</v>
      </c>
      <c r="BF33" s="38">
        <f t="shared" si="4"/>
        <v>66.17312450250336</v>
      </c>
      <c r="BG33" s="38">
        <f t="shared" si="5"/>
        <v>18.74998728007722</v>
      </c>
      <c r="BH33" s="38">
        <f t="shared" si="6"/>
        <v>0.11356426496209021</v>
      </c>
      <c r="BI33" s="38">
        <f t="shared" si="7"/>
        <v>9.387049965023015</v>
      </c>
      <c r="BJ33" s="38">
        <f t="shared" si="8"/>
        <v>6.575982305714528</v>
      </c>
      <c r="BK33" s="38">
        <f t="shared" si="9"/>
        <v>40.77256992106405</v>
      </c>
      <c r="BL33" s="38">
        <f t="shared" si="37"/>
        <v>52.79328801662226</v>
      </c>
      <c r="BM33" s="38">
        <f t="shared" si="38"/>
        <v>64.7200583108127</v>
      </c>
      <c r="BN33" s="38">
        <f t="shared" si="39"/>
        <v>48.74968716608834</v>
      </c>
      <c r="BO33" s="38">
        <f t="shared" si="40"/>
        <v>24.50867179741258</v>
      </c>
      <c r="BP33" s="38">
        <f t="shared" si="41"/>
        <v>18.17574801072649</v>
      </c>
      <c r="BQ33" s="38">
        <f t="shared" si="21"/>
        <v>7.75156061847494</v>
      </c>
      <c r="BR33" s="38">
        <f t="shared" si="42"/>
        <v>5.631094928040267</v>
      </c>
      <c r="BS33" s="38">
        <f t="shared" si="23"/>
        <v>0.8454118898223593</v>
      </c>
      <c r="BT33" s="38">
        <f t="shared" si="23"/>
        <v>11.53955826438411</v>
      </c>
      <c r="BV33" s="38">
        <f>SUM(C$7:C33)</f>
        <v>0.9528223</v>
      </c>
      <c r="BW33" s="38">
        <f>SUM(D$7:D33)</f>
        <v>0.9145646999999999</v>
      </c>
      <c r="BX33" s="38">
        <f>SUM(E$7:E33)</f>
        <v>0.7454407000000001</v>
      </c>
      <c r="BY33" s="38">
        <f>SUM(F$7:F33)</f>
        <v>0.6241521</v>
      </c>
      <c r="BZ33" s="38">
        <f>SUM(G$7:G33)</f>
        <v>0.5224308</v>
      </c>
      <c r="CA33" s="38">
        <f>SUM(H$7:H33)</f>
        <v>0.547424</v>
      </c>
      <c r="CB33" s="38">
        <f>SUM(I$7:I33)</f>
        <v>0.8362052</v>
      </c>
      <c r="CC33" s="38">
        <f>SUM(J$7:J33)</f>
        <v>0.9030725</v>
      </c>
      <c r="CD33" s="38">
        <f>SUM(K$7:K33)</f>
        <v>0.9217448999999999</v>
      </c>
      <c r="CE33" s="38">
        <f>SUM(L$7:L33)</f>
        <v>0.8758439000000001</v>
      </c>
      <c r="CF33" s="38">
        <f>SUM(M$7:M33)</f>
        <v>0.7893108999999998</v>
      </c>
      <c r="CG33" s="38">
        <f>SUM(N$7:N33)</f>
        <v>0.7623307</v>
      </c>
      <c r="CH33" s="38">
        <f>SUM(O$7:O33)</f>
        <v>0.7053343000000001</v>
      </c>
      <c r="CI33" s="38">
        <f>SUM(P$7:P33)</f>
        <v>0.6828980000000001</v>
      </c>
      <c r="CJ33" s="38">
        <f>SUM(Q$7:Q33)</f>
        <v>0.5854786000000001</v>
      </c>
      <c r="CK33" s="38">
        <f>SUM(R$7:R33)</f>
        <v>0.5037317</v>
      </c>
    </row>
    <row r="34" spans="1:89" ht="13.5">
      <c r="A34" s="38">
        <f t="shared" si="24"/>
        <v>270</v>
      </c>
      <c r="B34" s="38">
        <f t="shared" si="25"/>
        <v>275</v>
      </c>
      <c r="C34" s="38">
        <v>0.0192962</v>
      </c>
      <c r="D34" s="38">
        <v>0.0245483</v>
      </c>
      <c r="E34" s="38">
        <v>0.0640013</v>
      </c>
      <c r="F34" s="38">
        <v>0.0793112</v>
      </c>
      <c r="G34" s="38">
        <v>0.0878671</v>
      </c>
      <c r="H34" s="38">
        <v>0.0815371</v>
      </c>
      <c r="I34" s="38">
        <v>0.0438299</v>
      </c>
      <c r="J34" s="38">
        <v>0.0318456</v>
      </c>
      <c r="K34" s="38">
        <v>0.023911</v>
      </c>
      <c r="L34" s="38">
        <v>0.0359854</v>
      </c>
      <c r="M34" s="38">
        <v>0.0565679</v>
      </c>
      <c r="N34" s="38">
        <v>0.0612985</v>
      </c>
      <c r="O34" s="38">
        <v>0.0734788</v>
      </c>
      <c r="P34" s="38">
        <v>0.0743207</v>
      </c>
      <c r="Q34" s="38">
        <v>0.0746673</v>
      </c>
      <c r="R34" s="38">
        <v>0.0789549</v>
      </c>
      <c r="T34" s="38">
        <f t="shared" si="11"/>
        <v>275</v>
      </c>
      <c r="U34" s="40" t="str">
        <f>IF(AND(SUM(C$7:C34)&gt;0.025,SUM(C$7:C34)&lt;0.975),IF(C34=MAX(C$7:C$107),"max","*"),"")</f>
        <v>*</v>
      </c>
      <c r="V34" s="40" t="str">
        <f>IF(AND(SUM(D$7:D34)&gt;0.025,SUM(D$7:D34)&lt;0.975),IF(D34=MAX(D$7:D$107),"max","*"),"")</f>
        <v>*</v>
      </c>
      <c r="W34" s="40" t="str">
        <f>IF(AND(SUM(E$7:E34)&gt;0.025,SUM(E$7:E34)&lt;0.975),IF(E34=MAX(E$7:E$107),"max","*"),"")</f>
        <v>*</v>
      </c>
      <c r="X34" s="40" t="str">
        <f>IF(AND(SUM(F$7:F34)&gt;0.025,SUM(F$7:F34)&lt;0.975),IF(F34=MAX(F$7:F$107),"max","*"),"")</f>
        <v>*</v>
      </c>
      <c r="Y34" s="40" t="str">
        <f>IF(AND(SUM(G$7:G34)&gt;0.025,SUM(G$7:G34)&lt;0.975),IF(G34=MAX(G$7:G$107),"max","*"),"")</f>
        <v>*</v>
      </c>
      <c r="Z34" s="40" t="str">
        <f>IF(AND(SUM(H$7:H34)&gt;0.025,SUM(H$7:H34)&lt;0.975),IF(H34=MAX(H$7:H$107),"max","*"),"")</f>
        <v>*</v>
      </c>
      <c r="AA34" s="40" t="str">
        <f>IF(AND(SUM(I$7:I34)&gt;0.025,SUM(I$7:I34)&lt;0.975),IF(I34=MAX(I$7:I$107),"max","*"),"")</f>
        <v>*</v>
      </c>
      <c r="AB34" s="40" t="str">
        <f>IF(AND(SUM(J$7:J34)&gt;0.025,SUM(J$7:J34)&lt;0.975),IF(J34=MAX(J$7:J$107),"max","*"),"")</f>
        <v>*</v>
      </c>
      <c r="AC34" s="40" t="str">
        <f>IF(AND(SUM(K$7:K34)&gt;0.025,SUM(K$7:K34)&lt;0.975),IF(K34=MAX(K$7:K$107),"max","*"),"")</f>
        <v>*</v>
      </c>
      <c r="AD34" s="40" t="str">
        <f>IF(AND(SUM(L$7:L34)&gt;0.025,SUM(L$7:L34)&lt;0.975),IF(L34=MAX(L$7:L$107),"max","*"),"")</f>
        <v>*</v>
      </c>
      <c r="AE34" s="40" t="str">
        <f>IF(AND(SUM(M$7:M34)&gt;0.025,SUM(M$7:M34)&lt;0.975),IF(M34=MAX(M$7:M$107),"max","*"),"")</f>
        <v>*</v>
      </c>
      <c r="AF34" s="40" t="str">
        <f>IF(AND(SUM(N$7:N34)&gt;0.025,SUM(N$7:N34)&lt;0.975),IF(N34=MAX(N$7:N$107),"max","*"),"")</f>
        <v>*</v>
      </c>
      <c r="AG34" s="40" t="str">
        <f>IF(AND(SUM(O$7:O34)&gt;0.025,SUM(O$7:O34)&lt;0.975),IF(O34=MAX(O$7:O$107),"max","*"),"")</f>
        <v>*</v>
      </c>
      <c r="AH34" s="40" t="str">
        <f>IF(AND(SUM(P$7:P34)&gt;0.025,SUM(P$7:P34)&lt;0.975),IF(P34=MAX(P$7:P$107),"max","*"),"")</f>
        <v>*</v>
      </c>
      <c r="AI34" s="40" t="str">
        <f>IF(AND(SUM(Q$7:Q34)&gt;0.025,SUM(Q$7:Q34)&lt;0.975),IF(Q34=MAX(Q$7:Q$107),"max","*"),"")</f>
        <v>*</v>
      </c>
      <c r="AJ34" s="40" t="str">
        <f>IF(AND(SUM(R$7:R34)&gt;0.025,SUM(R$7:R34)&lt;0.975),IF(R34=MAX(R$7:R$107),"max","*"),"")</f>
        <v>*</v>
      </c>
      <c r="AL34" s="41">
        <f t="shared" si="12"/>
        <v>275</v>
      </c>
      <c r="AM34" s="40"/>
      <c r="AN34" s="38">
        <f t="shared" si="13"/>
        <v>5.306455</v>
      </c>
      <c r="AO34" s="38">
        <f t="shared" si="26"/>
        <v>6.7507825</v>
      </c>
      <c r="AP34" s="38">
        <f t="shared" si="27"/>
        <v>17.600357499999998</v>
      </c>
      <c r="AQ34" s="38">
        <f t="shared" si="28"/>
        <v>21.810579999999998</v>
      </c>
      <c r="AR34" s="38">
        <f t="shared" si="29"/>
        <v>24.163452500000002</v>
      </c>
      <c r="AS34" s="38">
        <f t="shared" si="30"/>
        <v>22.4227025</v>
      </c>
      <c r="AT34" s="38">
        <f t="shared" si="31"/>
        <v>12.053222499999999</v>
      </c>
      <c r="AU34" s="38">
        <f t="shared" si="32"/>
        <v>8.75754</v>
      </c>
      <c r="AV34" s="38">
        <f t="shared" si="33"/>
        <v>6.575525000000001</v>
      </c>
      <c r="AW34" s="38">
        <f t="shared" si="34"/>
        <v>9.895985</v>
      </c>
      <c r="AX34" s="38">
        <f t="shared" si="35"/>
        <v>15.556172499999999</v>
      </c>
      <c r="AY34" s="38">
        <f t="shared" si="15"/>
        <v>16.8570875</v>
      </c>
      <c r="AZ34" s="38">
        <f t="shared" si="15"/>
        <v>20.20667</v>
      </c>
      <c r="BA34" s="38">
        <f t="shared" si="1"/>
        <v>20.4381925</v>
      </c>
      <c r="BB34" s="38">
        <f t="shared" si="2"/>
        <v>20.533507500000002</v>
      </c>
      <c r="BC34" s="38">
        <f t="shared" si="2"/>
        <v>21.712597499999998</v>
      </c>
      <c r="BE34" s="38">
        <f t="shared" si="36"/>
        <v>87.70850847725903</v>
      </c>
      <c r="BF34" s="38">
        <f t="shared" si="4"/>
        <v>70.98857305627025</v>
      </c>
      <c r="BG34" s="38">
        <f t="shared" si="5"/>
        <v>39.75271335002845</v>
      </c>
      <c r="BH34" s="38">
        <f t="shared" si="6"/>
        <v>9.72164507062951</v>
      </c>
      <c r="BI34" s="38">
        <f t="shared" si="7"/>
        <v>0.0007113518806930475</v>
      </c>
      <c r="BJ34" s="38">
        <f t="shared" si="8"/>
        <v>0.201050955170802</v>
      </c>
      <c r="BK34" s="38">
        <f t="shared" si="9"/>
        <v>56.9260864447367</v>
      </c>
      <c r="BL34" s="38">
        <f t="shared" si="37"/>
        <v>66.03924221372432</v>
      </c>
      <c r="BM34" s="38">
        <f t="shared" si="38"/>
        <v>62.264848498338054</v>
      </c>
      <c r="BN34" s="38">
        <f t="shared" si="39"/>
        <v>61.79035929675527</v>
      </c>
      <c r="BO34" s="38">
        <f t="shared" si="40"/>
        <v>45.039840378778045</v>
      </c>
      <c r="BP34" s="38">
        <f t="shared" si="41"/>
        <v>34.90404212373367</v>
      </c>
      <c r="BQ34" s="38">
        <f t="shared" si="21"/>
        <v>25.906170940630012</v>
      </c>
      <c r="BR34" s="38">
        <f t="shared" si="42"/>
        <v>23.771612265873966</v>
      </c>
      <c r="BS34" s="38">
        <f t="shared" si="23"/>
        <v>3.6331217391605652</v>
      </c>
      <c r="BT34" s="38">
        <f t="shared" si="23"/>
        <v>0.37231981900612693</v>
      </c>
      <c r="BV34" s="38">
        <f>SUM(C$7:C34)</f>
        <v>0.9721185</v>
      </c>
      <c r="BW34" s="38">
        <f>SUM(D$7:D34)</f>
        <v>0.9391129999999999</v>
      </c>
      <c r="BX34" s="38">
        <f>SUM(E$7:E34)</f>
        <v>0.8094420000000001</v>
      </c>
      <c r="BY34" s="38">
        <f>SUM(F$7:F34)</f>
        <v>0.7034633</v>
      </c>
      <c r="BZ34" s="38">
        <f>SUM(G$7:G34)</f>
        <v>0.6102979</v>
      </c>
      <c r="CA34" s="38">
        <f>SUM(H$7:H34)</f>
        <v>0.6289611</v>
      </c>
      <c r="CB34" s="38">
        <f>SUM(I$7:I34)</f>
        <v>0.8800351</v>
      </c>
      <c r="CC34" s="38">
        <f>SUM(J$7:J34)</f>
        <v>0.9349181</v>
      </c>
      <c r="CD34" s="38">
        <f>SUM(K$7:K34)</f>
        <v>0.9456558999999999</v>
      </c>
      <c r="CE34" s="38">
        <f>SUM(L$7:L34)</f>
        <v>0.9118293000000002</v>
      </c>
      <c r="CF34" s="38">
        <f>SUM(M$7:M34)</f>
        <v>0.8458787999999998</v>
      </c>
      <c r="CG34" s="38">
        <f>SUM(N$7:N34)</f>
        <v>0.8236292000000001</v>
      </c>
      <c r="CH34" s="38">
        <f>SUM(O$7:O34)</f>
        <v>0.7788131</v>
      </c>
      <c r="CI34" s="38">
        <f>SUM(P$7:P34)</f>
        <v>0.7572187000000001</v>
      </c>
      <c r="CJ34" s="38">
        <f>SUM(Q$7:Q34)</f>
        <v>0.6601459000000001</v>
      </c>
      <c r="CK34" s="38">
        <f>SUM(R$7:R34)</f>
        <v>0.5826865999999999</v>
      </c>
    </row>
    <row r="35" spans="1:89" ht="13.5">
      <c r="A35" s="38">
        <f t="shared" si="24"/>
        <v>280</v>
      </c>
      <c r="B35" s="38">
        <f t="shared" si="25"/>
        <v>285</v>
      </c>
      <c r="C35" s="38">
        <v>0.0077767</v>
      </c>
      <c r="D35" s="38">
        <v>0.0187944</v>
      </c>
      <c r="E35" s="38">
        <v>0.0513576</v>
      </c>
      <c r="F35" s="38">
        <v>0.06911</v>
      </c>
      <c r="G35" s="38">
        <v>0.0762422</v>
      </c>
      <c r="H35" s="38">
        <v>0.0795515</v>
      </c>
      <c r="I35" s="38">
        <v>0.0336161</v>
      </c>
      <c r="J35" s="38">
        <v>0.0210683</v>
      </c>
      <c r="K35" s="38">
        <v>0.0159996</v>
      </c>
      <c r="L35" s="38">
        <v>0.0249936</v>
      </c>
      <c r="M35" s="38">
        <v>0.041491</v>
      </c>
      <c r="N35" s="38">
        <v>0.0524814</v>
      </c>
      <c r="O35" s="38">
        <v>0.0572012</v>
      </c>
      <c r="P35" s="38">
        <v>0.0563913</v>
      </c>
      <c r="Q35" s="38">
        <v>0.0679261</v>
      </c>
      <c r="R35" s="38">
        <v>0.0731305</v>
      </c>
      <c r="T35" s="38">
        <f t="shared" si="11"/>
        <v>285</v>
      </c>
      <c r="U35" s="40">
        <f>IF(AND(SUM(C$7:C35)&gt;0.025,SUM(C$7:C35)&lt;0.975),IF(C35=MAX(C$7:C$107),"max","*"),"")</f>
      </c>
      <c r="V35" s="40" t="str">
        <f>IF(AND(SUM(D$7:D35)&gt;0.025,SUM(D$7:D35)&lt;0.975),IF(D35=MAX(D$7:D$107),"max","*"),"")</f>
        <v>*</v>
      </c>
      <c r="W35" s="40" t="str">
        <f>IF(AND(SUM(E$7:E35)&gt;0.025,SUM(E$7:E35)&lt;0.975),IF(E35=MAX(E$7:E$107),"max","*"),"")</f>
        <v>*</v>
      </c>
      <c r="X35" s="40" t="str">
        <f>IF(AND(SUM(F$7:F35)&gt;0.025,SUM(F$7:F35)&lt;0.975),IF(F35=MAX(F$7:F$107),"max","*"),"")</f>
        <v>*</v>
      </c>
      <c r="Y35" s="40" t="str">
        <f>IF(AND(SUM(G$7:G35)&gt;0.025,SUM(G$7:G35)&lt;0.975),IF(G35=MAX(G$7:G$107),"max","*"),"")</f>
        <v>*</v>
      </c>
      <c r="Z35" s="40" t="str">
        <f>IF(AND(SUM(H$7:H35)&gt;0.025,SUM(H$7:H35)&lt;0.975),IF(H35=MAX(H$7:H$107),"max","*"),"")</f>
        <v>*</v>
      </c>
      <c r="AA35" s="40" t="str">
        <f>IF(AND(SUM(I$7:I35)&gt;0.025,SUM(I$7:I35)&lt;0.975),IF(I35=MAX(I$7:I$107),"max","*"),"")</f>
        <v>*</v>
      </c>
      <c r="AB35" s="40" t="str">
        <f>IF(AND(SUM(J$7:J35)&gt;0.025,SUM(J$7:J35)&lt;0.975),IF(J35=MAX(J$7:J$107),"max","*"),"")</f>
        <v>*</v>
      </c>
      <c r="AC35" s="40" t="str">
        <f>IF(AND(SUM(K$7:K35)&gt;0.025,SUM(K$7:K35)&lt;0.975),IF(K35=MAX(K$7:K$107),"max","*"),"")</f>
        <v>*</v>
      </c>
      <c r="AD35" s="40" t="str">
        <f>IF(AND(SUM(L$7:L35)&gt;0.025,SUM(L$7:L35)&lt;0.975),IF(L35=MAX(L$7:L$107),"max","*"),"")</f>
        <v>*</v>
      </c>
      <c r="AE35" s="40" t="str">
        <f>IF(AND(SUM(M$7:M35)&gt;0.025,SUM(M$7:M35)&lt;0.975),IF(M35=MAX(M$7:M$107),"max","*"),"")</f>
        <v>*</v>
      </c>
      <c r="AF35" s="40" t="str">
        <f>IF(AND(SUM(N$7:N35)&gt;0.025,SUM(N$7:N35)&lt;0.975),IF(N35=MAX(N$7:N$107),"max","*"),"")</f>
        <v>*</v>
      </c>
      <c r="AG35" s="40" t="str">
        <f>IF(AND(SUM(O$7:O35)&gt;0.025,SUM(O$7:O35)&lt;0.975),IF(O35=MAX(O$7:O$107),"max","*"),"")</f>
        <v>*</v>
      </c>
      <c r="AH35" s="40" t="str">
        <f>IF(AND(SUM(P$7:P35)&gt;0.025,SUM(P$7:P35)&lt;0.975),IF(P35=MAX(P$7:P$107),"max","*"),"")</f>
        <v>*</v>
      </c>
      <c r="AI35" s="40" t="str">
        <f>IF(AND(SUM(Q$7:Q35)&gt;0.025,SUM(Q$7:Q35)&lt;0.975),IF(Q35=MAX(Q$7:Q$107),"max","*"),"")</f>
        <v>*</v>
      </c>
      <c r="AJ35" s="40" t="str">
        <f>IF(AND(SUM(R$7:R35)&gt;0.025,SUM(R$7:R35)&lt;0.975),IF(R35=MAX(R$7:R$107),"max","*"),"")</f>
        <v>*</v>
      </c>
      <c r="AL35" s="41">
        <f t="shared" si="12"/>
        <v>285</v>
      </c>
      <c r="AM35" s="40"/>
      <c r="AN35" s="38">
        <f t="shared" si="13"/>
        <v>2.2163595</v>
      </c>
      <c r="AO35" s="38">
        <f t="shared" si="26"/>
        <v>5.3564039999999995</v>
      </c>
      <c r="AP35" s="38">
        <f t="shared" si="27"/>
        <v>14.636916000000001</v>
      </c>
      <c r="AQ35" s="38">
        <f t="shared" si="28"/>
        <v>19.696350000000002</v>
      </c>
      <c r="AR35" s="38">
        <f t="shared" si="29"/>
        <v>21.729027</v>
      </c>
      <c r="AS35" s="38">
        <f t="shared" si="30"/>
        <v>22.6721775</v>
      </c>
      <c r="AT35" s="38">
        <f t="shared" si="31"/>
        <v>9.580588500000001</v>
      </c>
      <c r="AU35" s="38">
        <f t="shared" si="32"/>
        <v>6.0044655</v>
      </c>
      <c r="AV35" s="38">
        <f t="shared" si="33"/>
        <v>4.559886</v>
      </c>
      <c r="AW35" s="38">
        <f t="shared" si="34"/>
        <v>7.123176</v>
      </c>
      <c r="AX35" s="38">
        <f t="shared" si="35"/>
        <v>11.824935</v>
      </c>
      <c r="AY35" s="38">
        <f t="shared" si="15"/>
        <v>14.957199</v>
      </c>
      <c r="AZ35" s="38">
        <f t="shared" si="15"/>
        <v>16.302342</v>
      </c>
      <c r="BA35" s="38">
        <f t="shared" si="1"/>
        <v>16.0715205</v>
      </c>
      <c r="BB35" s="38">
        <f t="shared" si="2"/>
        <v>19.3589385</v>
      </c>
      <c r="BC35" s="38">
        <f t="shared" si="2"/>
        <v>20.8421925</v>
      </c>
      <c r="BE35" s="38">
        <f t="shared" si="36"/>
        <v>46.611716235897795</v>
      </c>
      <c r="BF35" s="38">
        <f t="shared" si="4"/>
        <v>76.44245328670777</v>
      </c>
      <c r="BG35" s="38">
        <f t="shared" si="5"/>
        <v>62.63421542700483</v>
      </c>
      <c r="BH35" s="38">
        <f t="shared" si="6"/>
        <v>30.68511521299363</v>
      </c>
      <c r="BI35" s="38">
        <f t="shared" si="7"/>
        <v>7.487637113191461</v>
      </c>
      <c r="BJ35" s="38">
        <f t="shared" si="8"/>
        <v>10.649657983470709</v>
      </c>
      <c r="BK35" s="38">
        <f t="shared" si="9"/>
        <v>71.25174054754727</v>
      </c>
      <c r="BL35" s="38">
        <f t="shared" si="37"/>
        <v>64.985109123675</v>
      </c>
      <c r="BM35" s="38">
        <f t="shared" si="38"/>
        <v>59.59240297158834</v>
      </c>
      <c r="BN35" s="38">
        <f t="shared" si="39"/>
        <v>66.1293717176535</v>
      </c>
      <c r="BO35" s="38">
        <f t="shared" si="40"/>
        <v>60.5997537824759</v>
      </c>
      <c r="BP35" s="38">
        <f t="shared" si="41"/>
        <v>60.178203077932785</v>
      </c>
      <c r="BQ35" s="38">
        <f t="shared" si="21"/>
        <v>47.36841344669106</v>
      </c>
      <c r="BR35" s="38">
        <f t="shared" si="42"/>
        <v>43.84648434731279</v>
      </c>
      <c r="BS35" s="38">
        <f t="shared" si="23"/>
        <v>19.57407932283756</v>
      </c>
      <c r="BT35" s="38">
        <f t="shared" si="23"/>
        <v>4.481783033002585</v>
      </c>
      <c r="BV35" s="38">
        <f>SUM(C$7:C35)</f>
        <v>0.9798952</v>
      </c>
      <c r="BW35" s="38">
        <f>SUM(D$7:D35)</f>
        <v>0.9579073999999999</v>
      </c>
      <c r="BX35" s="38">
        <f>SUM(E$7:E35)</f>
        <v>0.8607996000000001</v>
      </c>
      <c r="BY35" s="38">
        <f>SUM(F$7:F35)</f>
        <v>0.7725733</v>
      </c>
      <c r="BZ35" s="38">
        <f>SUM(G$7:G35)</f>
        <v>0.6865401</v>
      </c>
      <c r="CA35" s="38">
        <f>SUM(H$7:H35)</f>
        <v>0.7085126</v>
      </c>
      <c r="CB35" s="38">
        <f>SUM(I$7:I35)</f>
        <v>0.9136512</v>
      </c>
      <c r="CC35" s="38">
        <f>SUM(J$7:J35)</f>
        <v>0.9559864</v>
      </c>
      <c r="CD35" s="38">
        <f>SUM(K$7:K35)</f>
        <v>0.9616554999999999</v>
      </c>
      <c r="CE35" s="38">
        <f>SUM(L$7:L35)</f>
        <v>0.9368229000000001</v>
      </c>
      <c r="CF35" s="38">
        <f>SUM(M$7:M35)</f>
        <v>0.8873697999999999</v>
      </c>
      <c r="CG35" s="38">
        <f>SUM(N$7:N35)</f>
        <v>0.8761106000000001</v>
      </c>
      <c r="CH35" s="38">
        <f>SUM(O$7:O35)</f>
        <v>0.8360143</v>
      </c>
      <c r="CI35" s="38">
        <f>SUM(P$7:P35)</f>
        <v>0.8136100000000002</v>
      </c>
      <c r="CJ35" s="38">
        <f>SUM(Q$7:Q35)</f>
        <v>0.728072</v>
      </c>
      <c r="CK35" s="38">
        <f>SUM(R$7:R35)</f>
        <v>0.6558170999999999</v>
      </c>
    </row>
    <row r="36" spans="1:89" ht="13.5">
      <c r="A36" s="38">
        <f t="shared" si="24"/>
        <v>290</v>
      </c>
      <c r="B36" s="38">
        <f t="shared" si="25"/>
        <v>295</v>
      </c>
      <c r="C36" s="38">
        <v>0.0051974</v>
      </c>
      <c r="D36" s="38">
        <v>0.0112986</v>
      </c>
      <c r="E36" s="38">
        <v>0.0363703</v>
      </c>
      <c r="F36" s="38">
        <v>0.0543371</v>
      </c>
      <c r="G36" s="38">
        <v>0.059723</v>
      </c>
      <c r="H36" s="38">
        <v>0.0643522</v>
      </c>
      <c r="I36" s="38">
        <v>0.0222223</v>
      </c>
      <c r="J36" s="38">
        <v>0.0162293</v>
      </c>
      <c r="K36" s="38">
        <v>0.010437</v>
      </c>
      <c r="L36" s="38">
        <v>0.0186448</v>
      </c>
      <c r="M36" s="38">
        <v>0.0284125</v>
      </c>
      <c r="N36" s="38">
        <v>0.0333912</v>
      </c>
      <c r="O36" s="38">
        <v>0.0405392</v>
      </c>
      <c r="P36" s="38">
        <v>0.0439008</v>
      </c>
      <c r="Q36" s="38">
        <v>0.0571951</v>
      </c>
      <c r="R36" s="38">
        <v>0.0575321</v>
      </c>
      <c r="T36" s="38">
        <f t="shared" si="11"/>
        <v>295</v>
      </c>
      <c r="U36" s="40">
        <f>IF(AND(SUM(C$7:C36)&gt;0.025,SUM(C$7:C36)&lt;0.975),IF(C36=MAX(C$7:C$107),"max","*"),"")</f>
      </c>
      <c r="V36" s="40" t="str">
        <f>IF(AND(SUM(D$7:D36)&gt;0.025,SUM(D$7:D36)&lt;0.975),IF(D36=MAX(D$7:D$107),"max","*"),"")</f>
        <v>*</v>
      </c>
      <c r="W36" s="40" t="str">
        <f>IF(AND(SUM(E$7:E36)&gt;0.025,SUM(E$7:E36)&lt;0.975),IF(E36=MAX(E$7:E$107),"max","*"),"")</f>
        <v>*</v>
      </c>
      <c r="X36" s="40" t="str">
        <f>IF(AND(SUM(F$7:F36)&gt;0.025,SUM(F$7:F36)&lt;0.975),IF(F36=MAX(F$7:F$107),"max","*"),"")</f>
        <v>*</v>
      </c>
      <c r="Y36" s="40" t="str">
        <f>IF(AND(SUM(G$7:G36)&gt;0.025,SUM(G$7:G36)&lt;0.975),IF(G36=MAX(G$7:G$107),"max","*"),"")</f>
        <v>*</v>
      </c>
      <c r="Z36" s="40" t="str">
        <f>IF(AND(SUM(H$7:H36)&gt;0.025,SUM(H$7:H36)&lt;0.975),IF(H36=MAX(H$7:H$107),"max","*"),"")</f>
        <v>*</v>
      </c>
      <c r="AA36" s="40" t="str">
        <f>IF(AND(SUM(I$7:I36)&gt;0.025,SUM(I$7:I36)&lt;0.975),IF(I36=MAX(I$7:I$107),"max","*"),"")</f>
        <v>*</v>
      </c>
      <c r="AB36" s="40" t="str">
        <f>IF(AND(SUM(J$7:J36)&gt;0.025,SUM(J$7:J36)&lt;0.975),IF(J36=MAX(J$7:J$107),"max","*"),"")</f>
        <v>*</v>
      </c>
      <c r="AC36" s="40" t="str">
        <f>IF(AND(SUM(K$7:K36)&gt;0.025,SUM(K$7:K36)&lt;0.975),IF(K36=MAX(K$7:K$107),"max","*"),"")</f>
        <v>*</v>
      </c>
      <c r="AD36" s="40" t="str">
        <f>IF(AND(SUM(L$7:L36)&gt;0.025,SUM(L$7:L36)&lt;0.975),IF(L36=MAX(L$7:L$107),"max","*"),"")</f>
        <v>*</v>
      </c>
      <c r="AE36" s="40" t="str">
        <f>IF(AND(SUM(M$7:M36)&gt;0.025,SUM(M$7:M36)&lt;0.975),IF(M36=MAX(M$7:M$107),"max","*"),"")</f>
        <v>*</v>
      </c>
      <c r="AF36" s="40" t="str">
        <f>IF(AND(SUM(N$7:N36)&gt;0.025,SUM(N$7:N36)&lt;0.975),IF(N36=MAX(N$7:N$107),"max","*"),"")</f>
        <v>*</v>
      </c>
      <c r="AG36" s="40" t="str">
        <f>IF(AND(SUM(O$7:O36)&gt;0.025,SUM(O$7:O36)&lt;0.975),IF(O36=MAX(O$7:O$107),"max","*"),"")</f>
        <v>*</v>
      </c>
      <c r="AH36" s="40" t="str">
        <f>IF(AND(SUM(P$7:P36)&gt;0.025,SUM(P$7:P36)&lt;0.975),IF(P36=MAX(P$7:P$107),"max","*"),"")</f>
        <v>*</v>
      </c>
      <c r="AI36" s="40" t="str">
        <f>IF(AND(SUM(Q$7:Q36)&gt;0.025,SUM(Q$7:Q36)&lt;0.975),IF(Q36=MAX(Q$7:Q$107),"max","*"),"")</f>
        <v>*</v>
      </c>
      <c r="AJ36" s="40" t="str">
        <f>IF(AND(SUM(R$7:R36)&gt;0.025,SUM(R$7:R36)&lt;0.975),IF(R36=MAX(R$7:R$107),"max","*"),"")</f>
        <v>*</v>
      </c>
      <c r="AL36" s="41">
        <f t="shared" si="12"/>
        <v>295</v>
      </c>
      <c r="AM36" s="40"/>
      <c r="AN36" s="38">
        <f t="shared" si="13"/>
        <v>1.5332329999999998</v>
      </c>
      <c r="AO36" s="38">
        <f t="shared" si="26"/>
        <v>3.3330870000000004</v>
      </c>
      <c r="AP36" s="38">
        <f t="shared" si="27"/>
        <v>10.729238500000001</v>
      </c>
      <c r="AQ36" s="38">
        <f t="shared" si="28"/>
        <v>16.0294445</v>
      </c>
      <c r="AR36" s="38">
        <f t="shared" si="29"/>
        <v>17.618285</v>
      </c>
      <c r="AS36" s="38">
        <f t="shared" si="30"/>
        <v>18.983899</v>
      </c>
      <c r="AT36" s="38">
        <f t="shared" si="31"/>
        <v>6.5555785</v>
      </c>
      <c r="AU36" s="38">
        <f t="shared" si="32"/>
        <v>4.7876435</v>
      </c>
      <c r="AV36" s="38">
        <f t="shared" si="33"/>
        <v>3.078915</v>
      </c>
      <c r="AW36" s="38">
        <f t="shared" si="34"/>
        <v>5.500216</v>
      </c>
      <c r="AX36" s="38">
        <f t="shared" si="35"/>
        <v>8.3816875</v>
      </c>
      <c r="AY36" s="38">
        <f t="shared" si="15"/>
        <v>9.850404000000001</v>
      </c>
      <c r="AZ36" s="38">
        <f t="shared" si="15"/>
        <v>11.959064</v>
      </c>
      <c r="BA36" s="38">
        <f t="shared" si="1"/>
        <v>12.950736</v>
      </c>
      <c r="BB36" s="38">
        <f t="shared" si="2"/>
        <v>16.8725545</v>
      </c>
      <c r="BC36" s="38">
        <f t="shared" si="2"/>
        <v>16.9719695</v>
      </c>
      <c r="BE36" s="38">
        <f t="shared" si="36"/>
        <v>39.719330000375685</v>
      </c>
      <c r="BF36" s="38">
        <f t="shared" si="4"/>
        <v>61.49610071581113</v>
      </c>
      <c r="BG36" s="38">
        <f t="shared" si="5"/>
        <v>73.39590295399225</v>
      </c>
      <c r="BH36" s="38">
        <f t="shared" si="6"/>
        <v>52.45877633596154</v>
      </c>
      <c r="BI36" s="38">
        <f t="shared" si="7"/>
        <v>23.674736843324474</v>
      </c>
      <c r="BJ36" s="38">
        <f t="shared" si="8"/>
        <v>29.941580568781735</v>
      </c>
      <c r="BK36" s="38">
        <f t="shared" si="9"/>
        <v>69.78575665150824</v>
      </c>
      <c r="BL36" s="38">
        <f t="shared" si="37"/>
        <v>69.70909584353534</v>
      </c>
      <c r="BM36" s="38">
        <f t="shared" si="38"/>
        <v>52.656870559174465</v>
      </c>
      <c r="BN36" s="38">
        <f t="shared" si="39"/>
        <v>70.37683299447824</v>
      </c>
      <c r="BO36" s="38">
        <f t="shared" si="40"/>
        <v>66.05608194554556</v>
      </c>
      <c r="BP36" s="38">
        <f t="shared" si="41"/>
        <v>64.24147765818553</v>
      </c>
      <c r="BQ36" s="38">
        <f t="shared" si="21"/>
        <v>60.95623634503095</v>
      </c>
      <c r="BR36" s="38">
        <f t="shared" si="42"/>
        <v>63.007653646336244</v>
      </c>
      <c r="BS36" s="38">
        <f t="shared" si="23"/>
        <v>41.619563799602766</v>
      </c>
      <c r="BT36" s="38">
        <f t="shared" si="23"/>
        <v>18.286800126356106</v>
      </c>
      <c r="BV36" s="38">
        <f>SUM(C$7:C36)</f>
        <v>0.9850926</v>
      </c>
      <c r="BW36" s="38">
        <f>SUM(D$7:D36)</f>
        <v>0.9692059999999999</v>
      </c>
      <c r="BX36" s="38">
        <f>SUM(E$7:E36)</f>
        <v>0.8971699000000001</v>
      </c>
      <c r="BY36" s="38">
        <f>SUM(F$7:F36)</f>
        <v>0.8269104</v>
      </c>
      <c r="BZ36" s="38">
        <f>SUM(G$7:G36)</f>
        <v>0.7462631</v>
      </c>
      <c r="CA36" s="38">
        <f>SUM(H$7:H36)</f>
        <v>0.7728648</v>
      </c>
      <c r="CB36" s="38">
        <f>SUM(I$7:I36)</f>
        <v>0.9358735</v>
      </c>
      <c r="CC36" s="38">
        <f>SUM(J$7:J36)</f>
        <v>0.9722157</v>
      </c>
      <c r="CD36" s="38">
        <f>SUM(K$7:K36)</f>
        <v>0.9720924999999999</v>
      </c>
      <c r="CE36" s="38">
        <f>SUM(L$7:L36)</f>
        <v>0.9554677000000001</v>
      </c>
      <c r="CF36" s="38">
        <f>SUM(M$7:M36)</f>
        <v>0.9157822999999998</v>
      </c>
      <c r="CG36" s="38">
        <f>SUM(N$7:N36)</f>
        <v>0.9095018</v>
      </c>
      <c r="CH36" s="38">
        <f>SUM(O$7:O36)</f>
        <v>0.8765535</v>
      </c>
      <c r="CI36" s="38">
        <f>SUM(P$7:P36)</f>
        <v>0.8575108000000001</v>
      </c>
      <c r="CJ36" s="38">
        <f>SUM(Q$7:Q36)</f>
        <v>0.7852671</v>
      </c>
      <c r="CK36" s="38">
        <f>SUM(R$7:R36)</f>
        <v>0.7133491999999999</v>
      </c>
    </row>
    <row r="37" spans="1:89" ht="13.5">
      <c r="A37" s="38">
        <f t="shared" si="24"/>
        <v>300</v>
      </c>
      <c r="B37" s="38">
        <f t="shared" si="25"/>
        <v>305</v>
      </c>
      <c r="C37" s="38">
        <v>0.0052036</v>
      </c>
      <c r="D37" s="38">
        <v>0.0102486</v>
      </c>
      <c r="E37" s="38">
        <v>0.0251941</v>
      </c>
      <c r="F37" s="38">
        <v>0.038032</v>
      </c>
      <c r="G37" s="38">
        <v>0.0562528</v>
      </c>
      <c r="H37" s="38">
        <v>0.0482777</v>
      </c>
      <c r="I37" s="38">
        <v>0.0174342</v>
      </c>
      <c r="J37" s="38">
        <v>0.0078046</v>
      </c>
      <c r="K37" s="38">
        <v>0.0090383</v>
      </c>
      <c r="L37" s="38">
        <v>0.0121207</v>
      </c>
      <c r="M37" s="38">
        <v>0.0225578</v>
      </c>
      <c r="N37" s="38">
        <v>0.026877</v>
      </c>
      <c r="O37" s="38">
        <v>0.0326312</v>
      </c>
      <c r="P37" s="38">
        <v>0.0322803</v>
      </c>
      <c r="Q37" s="38">
        <v>0.0453101</v>
      </c>
      <c r="R37" s="38">
        <v>0.0519231</v>
      </c>
      <c r="T37" s="38">
        <f t="shared" si="11"/>
        <v>305</v>
      </c>
      <c r="U37" s="40">
        <f>IF(AND(SUM(C$7:C37)&gt;0.025,SUM(C$7:C37)&lt;0.975),IF(C37=MAX(C$7:C$107),"max","*"),"")</f>
      </c>
      <c r="V37" s="40">
        <f>IF(AND(SUM(D$7:D37)&gt;0.025,SUM(D$7:D37)&lt;0.975),IF(D37=MAX(D$7:D$107),"max","*"),"")</f>
      </c>
      <c r="W37" s="40" t="str">
        <f>IF(AND(SUM(E$7:E37)&gt;0.025,SUM(E$7:E37)&lt;0.975),IF(E37=MAX(E$7:E$107),"max","*"),"")</f>
        <v>*</v>
      </c>
      <c r="X37" s="40" t="str">
        <f>IF(AND(SUM(F$7:F37)&gt;0.025,SUM(F$7:F37)&lt;0.975),IF(F37=MAX(F$7:F$107),"max","*"),"")</f>
        <v>*</v>
      </c>
      <c r="Y37" s="40" t="str">
        <f>IF(AND(SUM(G$7:G37)&gt;0.025,SUM(G$7:G37)&lt;0.975),IF(G37=MAX(G$7:G$107),"max","*"),"")</f>
        <v>*</v>
      </c>
      <c r="Z37" s="40" t="str">
        <f>IF(AND(SUM(H$7:H37)&gt;0.025,SUM(H$7:H37)&lt;0.975),IF(H37=MAX(H$7:H$107),"max","*"),"")</f>
        <v>*</v>
      </c>
      <c r="AA37" s="40" t="str">
        <f>IF(AND(SUM(I$7:I37)&gt;0.025,SUM(I$7:I37)&lt;0.975),IF(I37=MAX(I$7:I$107),"max","*"),"")</f>
        <v>*</v>
      </c>
      <c r="AB37" s="40">
        <f>IF(AND(SUM(J$7:J37)&gt;0.025,SUM(J$7:J37)&lt;0.975),IF(J37=MAX(J$7:J$107),"max","*"),"")</f>
      </c>
      <c r="AC37" s="40">
        <f>IF(AND(SUM(K$7:K37)&gt;0.025,SUM(K$7:K37)&lt;0.975),IF(K37=MAX(K$7:K$107),"max","*"),"")</f>
      </c>
      <c r="AD37" s="40" t="str">
        <f>IF(AND(SUM(L$7:L37)&gt;0.025,SUM(L$7:L37)&lt;0.975),IF(L37=MAX(L$7:L$107),"max","*"),"")</f>
        <v>*</v>
      </c>
      <c r="AE37" s="40" t="str">
        <f>IF(AND(SUM(M$7:M37)&gt;0.025,SUM(M$7:M37)&lt;0.975),IF(M37=MAX(M$7:M$107),"max","*"),"")</f>
        <v>*</v>
      </c>
      <c r="AF37" s="40" t="str">
        <f>IF(AND(SUM(N$7:N37)&gt;0.025,SUM(N$7:N37)&lt;0.975),IF(N37=MAX(N$7:N$107),"max","*"),"")</f>
        <v>*</v>
      </c>
      <c r="AG37" s="40" t="str">
        <f>IF(AND(SUM(O$7:O37)&gt;0.025,SUM(O$7:O37)&lt;0.975),IF(O37=MAX(O$7:O$107),"max","*"),"")</f>
        <v>*</v>
      </c>
      <c r="AH37" s="40" t="str">
        <f>IF(AND(SUM(P$7:P37)&gt;0.025,SUM(P$7:P37)&lt;0.975),IF(P37=MAX(P$7:P$107),"max","*"),"")</f>
        <v>*</v>
      </c>
      <c r="AI37" s="40" t="str">
        <f>IF(AND(SUM(Q$7:Q37)&gt;0.025,SUM(Q$7:Q37)&lt;0.975),IF(Q37=MAX(Q$7:Q$107),"max","*"),"")</f>
        <v>*</v>
      </c>
      <c r="AJ37" s="40" t="str">
        <f>IF(AND(SUM(R$7:R37)&gt;0.025,SUM(R$7:R37)&lt;0.975),IF(R37=MAX(R$7:R$107),"max","*"),"")</f>
        <v>*</v>
      </c>
      <c r="AL37" s="41">
        <f t="shared" si="12"/>
        <v>305</v>
      </c>
      <c r="AM37" s="40"/>
      <c r="AN37" s="38">
        <f t="shared" si="13"/>
        <v>1.5870980000000001</v>
      </c>
      <c r="AO37" s="38">
        <f t="shared" si="26"/>
        <v>3.125823</v>
      </c>
      <c r="AP37" s="38">
        <f t="shared" si="27"/>
        <v>7.6842005</v>
      </c>
      <c r="AQ37" s="38">
        <f t="shared" si="28"/>
        <v>11.599760000000002</v>
      </c>
      <c r="AR37" s="38">
        <f t="shared" si="29"/>
        <v>17.157104</v>
      </c>
      <c r="AS37" s="38">
        <f t="shared" si="30"/>
        <v>14.7246985</v>
      </c>
      <c r="AT37" s="38">
        <f t="shared" si="31"/>
        <v>5.317431</v>
      </c>
      <c r="AU37" s="38">
        <f t="shared" si="32"/>
        <v>2.380403</v>
      </c>
      <c r="AV37" s="38">
        <f t="shared" si="33"/>
        <v>2.7566815000000005</v>
      </c>
      <c r="AW37" s="38">
        <f t="shared" si="34"/>
        <v>3.6968134999999998</v>
      </c>
      <c r="AX37" s="38">
        <f t="shared" si="35"/>
        <v>6.880129</v>
      </c>
      <c r="AY37" s="38">
        <f t="shared" si="15"/>
        <v>8.197485</v>
      </c>
      <c r="AZ37" s="38">
        <f t="shared" si="15"/>
        <v>9.952516</v>
      </c>
      <c r="BA37" s="38">
        <f t="shared" si="1"/>
        <v>9.8454915</v>
      </c>
      <c r="BB37" s="38">
        <f t="shared" si="2"/>
        <v>13.819580499999999</v>
      </c>
      <c r="BC37" s="38">
        <f t="shared" si="2"/>
        <v>15.8365455</v>
      </c>
      <c r="BE37" s="38">
        <f t="shared" si="36"/>
        <v>49.38498450348113</v>
      </c>
      <c r="BF37" s="38">
        <f t="shared" si="4"/>
        <v>71.9279010264506</v>
      </c>
      <c r="BG37" s="38">
        <f t="shared" si="5"/>
        <v>75.99710900324288</v>
      </c>
      <c r="BH37" s="38">
        <f t="shared" si="6"/>
        <v>64.15466188732475</v>
      </c>
      <c r="BI37" s="38">
        <f t="shared" si="7"/>
        <v>50.32428960620941</v>
      </c>
      <c r="BJ37" s="38">
        <f t="shared" si="8"/>
        <v>48.11752426794407</v>
      </c>
      <c r="BK37" s="38">
        <f t="shared" si="9"/>
        <v>76.0327120175352</v>
      </c>
      <c r="BL37" s="38">
        <f t="shared" si="37"/>
        <v>44.533258218430035</v>
      </c>
      <c r="BM37" s="38">
        <f t="shared" si="38"/>
        <v>59.34370937690348</v>
      </c>
      <c r="BN37" s="38">
        <f t="shared" si="39"/>
        <v>61.8563698139665</v>
      </c>
      <c r="BO37" s="38">
        <f t="shared" si="40"/>
        <v>76.45376236461672</v>
      </c>
      <c r="BP37" s="38">
        <f t="shared" si="41"/>
        <v>77.97423896541662</v>
      </c>
      <c r="BQ37" s="38">
        <f t="shared" si="21"/>
        <v>77.63523813117877</v>
      </c>
      <c r="BR37" s="38">
        <f t="shared" si="42"/>
        <v>74.01601489888067</v>
      </c>
      <c r="BS37" s="38">
        <f t="shared" si="23"/>
        <v>61.94737505418404</v>
      </c>
      <c r="BT37" s="38">
        <f t="shared" si="23"/>
        <v>40.210442412943124</v>
      </c>
      <c r="BV37" s="38">
        <f>SUM(C$7:C37)</f>
        <v>0.9902962</v>
      </c>
      <c r="BW37" s="38">
        <f>SUM(D$7:D37)</f>
        <v>0.9794546</v>
      </c>
      <c r="BX37" s="38">
        <f>SUM(E$7:E37)</f>
        <v>0.9223640000000001</v>
      </c>
      <c r="BY37" s="38">
        <f>SUM(F$7:F37)</f>
        <v>0.8649424</v>
      </c>
      <c r="BZ37" s="38">
        <f>SUM(G$7:G37)</f>
        <v>0.8025159</v>
      </c>
      <c r="CA37" s="38">
        <f>SUM(H$7:H37)</f>
        <v>0.8211425</v>
      </c>
      <c r="CB37" s="38">
        <f>SUM(I$7:I37)</f>
        <v>0.9533077</v>
      </c>
      <c r="CC37" s="38">
        <f>SUM(J$7:J37)</f>
        <v>0.9800203000000001</v>
      </c>
      <c r="CD37" s="38">
        <f>SUM(K$7:K37)</f>
        <v>0.9811308</v>
      </c>
      <c r="CE37" s="38">
        <f>SUM(L$7:L37)</f>
        <v>0.9675884000000001</v>
      </c>
      <c r="CF37" s="38">
        <f>SUM(M$7:M37)</f>
        <v>0.9383400999999998</v>
      </c>
      <c r="CG37" s="38">
        <f>SUM(N$7:N37)</f>
        <v>0.9363788000000001</v>
      </c>
      <c r="CH37" s="38">
        <f>SUM(O$7:O37)</f>
        <v>0.9091847</v>
      </c>
      <c r="CI37" s="38">
        <f>SUM(P$7:P37)</f>
        <v>0.8897911000000002</v>
      </c>
      <c r="CJ37" s="38">
        <f>SUM(Q$7:Q37)</f>
        <v>0.8305772</v>
      </c>
      <c r="CK37" s="38">
        <f>SUM(R$7:R37)</f>
        <v>0.7652722999999999</v>
      </c>
    </row>
    <row r="38" spans="1:89" ht="13.5">
      <c r="A38" s="38">
        <f t="shared" si="24"/>
        <v>310</v>
      </c>
      <c r="B38" s="38">
        <f t="shared" si="25"/>
        <v>315</v>
      </c>
      <c r="C38" s="38">
        <v>0.0044696</v>
      </c>
      <c r="D38" s="38">
        <v>0.0069295</v>
      </c>
      <c r="E38" s="38">
        <v>0.0185152</v>
      </c>
      <c r="F38" s="38">
        <v>0.0333588</v>
      </c>
      <c r="G38" s="38">
        <v>0.0492468</v>
      </c>
      <c r="H38" s="38">
        <v>0.0397167</v>
      </c>
      <c r="I38" s="38">
        <v>0.0125108</v>
      </c>
      <c r="J38" s="38">
        <v>0.0067941</v>
      </c>
      <c r="K38" s="38">
        <v>0.008888</v>
      </c>
      <c r="L38" s="38">
        <v>0.0068171</v>
      </c>
      <c r="M38" s="38">
        <v>0.0147947</v>
      </c>
      <c r="N38" s="38">
        <v>0.0164526</v>
      </c>
      <c r="O38" s="38">
        <v>0.0225444</v>
      </c>
      <c r="P38" s="38">
        <v>0.0274683</v>
      </c>
      <c r="Q38" s="38">
        <v>0.0367682</v>
      </c>
      <c r="R38" s="38">
        <v>0.0398984</v>
      </c>
      <c r="T38" s="38">
        <f t="shared" si="11"/>
        <v>315</v>
      </c>
      <c r="U38" s="40">
        <f>IF(AND(SUM(C$7:C38)&gt;0.025,SUM(C$7:C38)&lt;0.975),IF(C38=MAX(C$7:C$107),"max","*"),"")</f>
      </c>
      <c r="V38" s="40">
        <f>IF(AND(SUM(D$7:D38)&gt;0.025,SUM(D$7:D38)&lt;0.975),IF(D38=MAX(D$7:D$107),"max","*"),"")</f>
      </c>
      <c r="W38" s="40" t="str">
        <f>IF(AND(SUM(E$7:E38)&gt;0.025,SUM(E$7:E38)&lt;0.975),IF(E38=MAX(E$7:E$107),"max","*"),"")</f>
        <v>*</v>
      </c>
      <c r="X38" s="40" t="str">
        <f>IF(AND(SUM(F$7:F38)&gt;0.025,SUM(F$7:F38)&lt;0.975),IF(F38=MAX(F$7:F$107),"max","*"),"")</f>
        <v>*</v>
      </c>
      <c r="Y38" s="40" t="str">
        <f>IF(AND(SUM(G$7:G38)&gt;0.025,SUM(G$7:G38)&lt;0.975),IF(G38=MAX(G$7:G$107),"max","*"),"")</f>
        <v>*</v>
      </c>
      <c r="Z38" s="40" t="str">
        <f>IF(AND(SUM(H$7:H38)&gt;0.025,SUM(H$7:H38)&lt;0.975),IF(H38=MAX(H$7:H$107),"max","*"),"")</f>
        <v>*</v>
      </c>
      <c r="AA38" s="40" t="str">
        <f>IF(AND(SUM(I$7:I38)&gt;0.025,SUM(I$7:I38)&lt;0.975),IF(I38=MAX(I$7:I$107),"max","*"),"")</f>
        <v>*</v>
      </c>
      <c r="AB38" s="40">
        <f>IF(AND(SUM(J$7:J38)&gt;0.025,SUM(J$7:J38)&lt;0.975),IF(J38=MAX(J$7:J$107),"max","*"),"")</f>
      </c>
      <c r="AC38" s="40">
        <f>IF(AND(SUM(K$7:K38)&gt;0.025,SUM(K$7:K38)&lt;0.975),IF(K38=MAX(K$7:K$107),"max","*"),"")</f>
      </c>
      <c r="AD38" s="40" t="str">
        <f>IF(AND(SUM(L$7:L38)&gt;0.025,SUM(L$7:L38)&lt;0.975),IF(L38=MAX(L$7:L$107),"max","*"),"")</f>
        <v>*</v>
      </c>
      <c r="AE38" s="40" t="str">
        <f>IF(AND(SUM(M$7:M38)&gt;0.025,SUM(M$7:M38)&lt;0.975),IF(M38=MAX(M$7:M$107),"max","*"),"")</f>
        <v>*</v>
      </c>
      <c r="AF38" s="40" t="str">
        <f>IF(AND(SUM(N$7:N38)&gt;0.025,SUM(N$7:N38)&lt;0.975),IF(N38=MAX(N$7:N$107),"max","*"),"")</f>
        <v>*</v>
      </c>
      <c r="AG38" s="40" t="str">
        <f>IF(AND(SUM(O$7:O38)&gt;0.025,SUM(O$7:O38)&lt;0.975),IF(O38=MAX(O$7:O$107),"max","*"),"")</f>
        <v>*</v>
      </c>
      <c r="AH38" s="40" t="str">
        <f>IF(AND(SUM(P$7:P38)&gt;0.025,SUM(P$7:P38)&lt;0.975),IF(P38=MAX(P$7:P$107),"max","*"),"")</f>
        <v>*</v>
      </c>
      <c r="AI38" s="40" t="str">
        <f>IF(AND(SUM(Q$7:Q38)&gt;0.025,SUM(Q$7:Q38)&lt;0.975),IF(Q38=MAX(Q$7:Q$107),"max","*"),"")</f>
        <v>*</v>
      </c>
      <c r="AJ38" s="40" t="str">
        <f>IF(AND(SUM(R$7:R38)&gt;0.025,SUM(R$7:R38)&lt;0.975),IF(R38=MAX(R$7:R$107),"max","*"),"")</f>
        <v>*</v>
      </c>
      <c r="AL38" s="41">
        <f>$B38</f>
        <v>315</v>
      </c>
      <c r="AM38" s="40"/>
      <c r="AN38" s="38">
        <f t="shared" si="13"/>
        <v>1.407924</v>
      </c>
      <c r="AO38" s="38">
        <f t="shared" si="26"/>
        <v>2.1827925</v>
      </c>
      <c r="AP38" s="38">
        <f t="shared" si="27"/>
        <v>5.832287999999999</v>
      </c>
      <c r="AQ38" s="38">
        <f t="shared" si="28"/>
        <v>10.508022</v>
      </c>
      <c r="AR38" s="38">
        <f t="shared" si="29"/>
        <v>15.512742</v>
      </c>
      <c r="AS38" s="38">
        <f t="shared" si="30"/>
        <v>12.5107605</v>
      </c>
      <c r="AT38" s="38">
        <f t="shared" si="31"/>
        <v>3.9409020000000003</v>
      </c>
      <c r="AU38" s="38">
        <f t="shared" si="32"/>
        <v>2.1401415</v>
      </c>
      <c r="AV38" s="38">
        <f t="shared" si="33"/>
        <v>2.79972</v>
      </c>
      <c r="AW38" s="38">
        <f t="shared" si="34"/>
        <v>2.1473865</v>
      </c>
      <c r="AX38" s="38">
        <f t="shared" si="35"/>
        <v>4.6603305</v>
      </c>
      <c r="AY38" s="38">
        <f t="shared" si="15"/>
        <v>5.182569</v>
      </c>
      <c r="AZ38" s="38">
        <f t="shared" si="15"/>
        <v>7.1014859999999995</v>
      </c>
      <c r="BA38" s="38">
        <f t="shared" si="1"/>
        <v>8.6525145</v>
      </c>
      <c r="BB38" s="38">
        <f t="shared" si="2"/>
        <v>11.581983000000001</v>
      </c>
      <c r="BC38" s="38">
        <f t="shared" si="2"/>
        <v>12.567996</v>
      </c>
      <c r="BE38" s="38">
        <f t="shared" si="36"/>
        <v>51.574402820896935</v>
      </c>
      <c r="BF38" s="38">
        <f t="shared" si="4"/>
        <v>60.9367927143727</v>
      </c>
      <c r="BG38" s="38">
        <f t="shared" si="5"/>
        <v>78.03992995141505</v>
      </c>
      <c r="BH38" s="38">
        <f t="shared" si="6"/>
        <v>87.00936114519058</v>
      </c>
      <c r="BI38" s="38">
        <f t="shared" si="7"/>
        <v>78.44079431477688</v>
      </c>
      <c r="BJ38" s="38">
        <f t="shared" si="8"/>
        <v>68.63393997753535</v>
      </c>
      <c r="BK38" s="38">
        <f t="shared" si="9"/>
        <v>72.3361995005453</v>
      </c>
      <c r="BL38" s="38">
        <f t="shared" si="37"/>
        <v>49.711016231301585</v>
      </c>
      <c r="BM38" s="38">
        <f t="shared" si="38"/>
        <v>73.64949974618385</v>
      </c>
      <c r="BN38" s="38">
        <f t="shared" si="39"/>
        <v>45.21184629550895</v>
      </c>
      <c r="BO38" s="38">
        <f t="shared" si="40"/>
        <v>68.84834572545253</v>
      </c>
      <c r="BP38" s="38">
        <f t="shared" si="41"/>
        <v>67.10024816504122</v>
      </c>
      <c r="BQ38" s="38">
        <f t="shared" si="21"/>
        <v>77.88430017539</v>
      </c>
      <c r="BR38" s="38">
        <f t="shared" si="42"/>
        <v>92.03539571304539</v>
      </c>
      <c r="BS38" s="38">
        <f t="shared" si="23"/>
        <v>81.13626588862928</v>
      </c>
      <c r="BT38" s="38">
        <f t="shared" si="23"/>
        <v>57.09429604738445</v>
      </c>
      <c r="BV38" s="38">
        <f>SUM(C$7:C38)</f>
        <v>0.9947657999999999</v>
      </c>
      <c r="BW38" s="38">
        <f>SUM(D$7:D38)</f>
        <v>0.9863841</v>
      </c>
      <c r="BX38" s="38">
        <f>SUM(E$7:E38)</f>
        <v>0.9408792</v>
      </c>
      <c r="BY38" s="38">
        <f>SUM(F$7:F38)</f>
        <v>0.8983012</v>
      </c>
      <c r="BZ38" s="38">
        <f>SUM(G$7:G38)</f>
        <v>0.8517627</v>
      </c>
      <c r="CA38" s="38">
        <f>SUM(H$7:H38)</f>
        <v>0.8608592</v>
      </c>
      <c r="CB38" s="38">
        <f>SUM(I$7:I38)</f>
        <v>0.9658185</v>
      </c>
      <c r="CC38" s="38">
        <f>SUM(J$7:J38)</f>
        <v>0.9868144000000001</v>
      </c>
      <c r="CD38" s="38">
        <f>SUM(K$7:K38)</f>
        <v>0.9900188</v>
      </c>
      <c r="CE38" s="38">
        <f>SUM(L$7:L38)</f>
        <v>0.9744055000000001</v>
      </c>
      <c r="CF38" s="38">
        <f>SUM(M$7:M38)</f>
        <v>0.9531347999999998</v>
      </c>
      <c r="CG38" s="38">
        <f>SUM(N$7:N38)</f>
        <v>0.9528314000000001</v>
      </c>
      <c r="CH38" s="38">
        <f>SUM(O$7:O38)</f>
        <v>0.9317291</v>
      </c>
      <c r="CI38" s="38">
        <f>SUM(P$7:P38)</f>
        <v>0.9172594000000002</v>
      </c>
      <c r="CJ38" s="38">
        <f>SUM(Q$7:Q38)</f>
        <v>0.8673454</v>
      </c>
      <c r="CK38" s="38">
        <f>SUM(R$7:R38)</f>
        <v>0.8051706999999999</v>
      </c>
    </row>
    <row r="39" spans="1:89" ht="13.5">
      <c r="A39" s="38">
        <f t="shared" si="24"/>
        <v>320</v>
      </c>
      <c r="B39" s="38">
        <f t="shared" si="25"/>
        <v>325</v>
      </c>
      <c r="C39" s="38">
        <v>0.0009011</v>
      </c>
      <c r="D39" s="38">
        <v>0.0064827</v>
      </c>
      <c r="E39" s="38">
        <v>0.0147914</v>
      </c>
      <c r="F39" s="38">
        <v>0.0212592</v>
      </c>
      <c r="G39" s="38">
        <v>0.0323621</v>
      </c>
      <c r="H39" s="38">
        <v>0.0294472</v>
      </c>
      <c r="I39" s="38">
        <v>0.0074647</v>
      </c>
      <c r="J39" s="38">
        <v>0.0053262</v>
      </c>
      <c r="K39" s="38">
        <v>0.0029076</v>
      </c>
      <c r="L39" s="38">
        <v>0.0069611</v>
      </c>
      <c r="M39" s="38">
        <v>0.0105855</v>
      </c>
      <c r="N39" s="38">
        <v>0.0138285</v>
      </c>
      <c r="O39" s="38">
        <v>0.0187278</v>
      </c>
      <c r="P39" s="38">
        <v>0.0198812</v>
      </c>
      <c r="Q39" s="38">
        <v>0.0266596</v>
      </c>
      <c r="R39" s="38">
        <v>0.0375776</v>
      </c>
      <c r="T39" s="38">
        <f t="shared" si="11"/>
        <v>325</v>
      </c>
      <c r="U39" s="40">
        <f>IF(AND(SUM(C$7:C39)&gt;0.025,SUM(C$7:C39)&lt;0.975),IF(C39=MAX(C$7:C$107),"max","*"),"")</f>
      </c>
      <c r="V39" s="40">
        <f>IF(AND(SUM(D$7:D39)&gt;0.025,SUM(D$7:D39)&lt;0.975),IF(D39=MAX(D$7:D$107),"max","*"),"")</f>
      </c>
      <c r="W39" s="40" t="str">
        <f>IF(AND(SUM(E$7:E39)&gt;0.025,SUM(E$7:E39)&lt;0.975),IF(E39=MAX(E$7:E$107),"max","*"),"")</f>
        <v>*</v>
      </c>
      <c r="X39" s="40" t="str">
        <f>IF(AND(SUM(F$7:F39)&gt;0.025,SUM(F$7:F39)&lt;0.975),IF(F39=MAX(F$7:F$107),"max","*"),"")</f>
        <v>*</v>
      </c>
      <c r="Y39" s="40" t="str">
        <f>IF(AND(SUM(G$7:G39)&gt;0.025,SUM(G$7:G39)&lt;0.975),IF(G39=MAX(G$7:G$107),"max","*"),"")</f>
        <v>*</v>
      </c>
      <c r="Z39" s="40" t="str">
        <f>IF(AND(SUM(H$7:H39)&gt;0.025,SUM(H$7:H39)&lt;0.975),IF(H39=MAX(H$7:H$107),"max","*"),"")</f>
        <v>*</v>
      </c>
      <c r="AA39" s="40" t="str">
        <f>IF(AND(SUM(I$7:I39)&gt;0.025,SUM(I$7:I39)&lt;0.975),IF(I39=MAX(I$7:I$107),"max","*"),"")</f>
        <v>*</v>
      </c>
      <c r="AB39" s="40">
        <f>IF(AND(SUM(J$7:J39)&gt;0.025,SUM(J$7:J39)&lt;0.975),IF(J39=MAX(J$7:J$107),"max","*"),"")</f>
      </c>
      <c r="AC39" s="40">
        <f>IF(AND(SUM(K$7:K39)&gt;0.025,SUM(K$7:K39)&lt;0.975),IF(K39=MAX(K$7:K$107),"max","*"),"")</f>
      </c>
      <c r="AD39" s="40">
        <f>IF(AND(SUM(L$7:L39)&gt;0.025,SUM(L$7:L39)&lt;0.975),IF(L39=MAX(L$7:L$107),"max","*"),"")</f>
      </c>
      <c r="AE39" s="40" t="str">
        <f>IF(AND(SUM(M$7:M39)&gt;0.025,SUM(M$7:M39)&lt;0.975),IF(M39=MAX(M$7:M$107),"max","*"),"")</f>
        <v>*</v>
      </c>
      <c r="AF39" s="40" t="str">
        <f>IF(AND(SUM(N$7:N39)&gt;0.025,SUM(N$7:N39)&lt;0.975),IF(N39=MAX(N$7:N$107),"max","*"),"")</f>
        <v>*</v>
      </c>
      <c r="AG39" s="40" t="str">
        <f>IF(AND(SUM(O$7:O39)&gt;0.025,SUM(O$7:O39)&lt;0.975),IF(O39=MAX(O$7:O$107),"max","*"),"")</f>
        <v>*</v>
      </c>
      <c r="AH39" s="40" t="str">
        <f>IF(AND(SUM(P$7:P39)&gt;0.025,SUM(P$7:P39)&lt;0.975),IF(P39=MAX(P$7:P$107),"max","*"),"")</f>
        <v>*</v>
      </c>
      <c r="AI39" s="40" t="str">
        <f>IF(AND(SUM(Q$7:Q39)&gt;0.025,SUM(Q$7:Q39)&lt;0.975),IF(Q39=MAX(Q$7:Q$107),"max","*"),"")</f>
        <v>*</v>
      </c>
      <c r="AJ39" s="40" t="str">
        <f>IF(AND(SUM(R$7:R39)&gt;0.025,SUM(R$7:R39)&lt;0.975),IF(R39=MAX(R$7:R$107),"max","*"),"")</f>
        <v>*</v>
      </c>
      <c r="AL39" s="41">
        <f t="shared" si="12"/>
        <v>325</v>
      </c>
      <c r="AM39" s="40"/>
      <c r="AN39" s="38">
        <f t="shared" si="13"/>
        <v>0.2928575</v>
      </c>
      <c r="AO39" s="38">
        <f t="shared" si="26"/>
        <v>2.1068775</v>
      </c>
      <c r="AP39" s="38">
        <f t="shared" si="27"/>
        <v>4.807205</v>
      </c>
      <c r="AQ39" s="38">
        <f t="shared" si="28"/>
        <v>6.90924</v>
      </c>
      <c r="AR39" s="38">
        <f t="shared" si="29"/>
        <v>10.5176825</v>
      </c>
      <c r="AS39" s="38">
        <f t="shared" si="30"/>
        <v>9.57034</v>
      </c>
      <c r="AT39" s="38">
        <f t="shared" si="31"/>
        <v>2.4260275</v>
      </c>
      <c r="AU39" s="38">
        <f t="shared" si="32"/>
        <v>1.731015</v>
      </c>
      <c r="AV39" s="38">
        <f t="shared" si="33"/>
        <v>0.9449700000000001</v>
      </c>
      <c r="AW39" s="38">
        <f t="shared" si="34"/>
        <v>2.2623575</v>
      </c>
      <c r="AX39" s="38">
        <f t="shared" si="35"/>
        <v>3.4402874999999997</v>
      </c>
      <c r="AY39" s="38">
        <f t="shared" si="15"/>
        <v>4.4942625000000005</v>
      </c>
      <c r="AZ39" s="38">
        <f t="shared" si="15"/>
        <v>6.086535</v>
      </c>
      <c r="BA39" s="38">
        <f t="shared" si="1"/>
        <v>6.461390000000001</v>
      </c>
      <c r="BB39" s="38">
        <f t="shared" si="2"/>
        <v>8.66437</v>
      </c>
      <c r="BC39" s="38">
        <f t="shared" si="2"/>
        <v>12.212720000000001</v>
      </c>
      <c r="BE39" s="38">
        <f t="shared" si="36"/>
        <v>12.423752744742307</v>
      </c>
      <c r="BF39" s="38">
        <f t="shared" si="4"/>
        <v>69.81433634815795</v>
      </c>
      <c r="BG39" s="38">
        <f t="shared" si="5"/>
        <v>83.02943135357914</v>
      </c>
      <c r="BH39" s="38">
        <f t="shared" si="6"/>
        <v>79.29078141122768</v>
      </c>
      <c r="BI39" s="38">
        <f t="shared" si="7"/>
        <v>80.61432914707089</v>
      </c>
      <c r="BJ39" s="38">
        <f t="shared" si="8"/>
        <v>78.31462699396337</v>
      </c>
      <c r="BK39" s="38">
        <f t="shared" si="9"/>
        <v>55.25875977789357</v>
      </c>
      <c r="BL39" s="38">
        <f t="shared" si="37"/>
        <v>48.61519370164594</v>
      </c>
      <c r="BM39" s="38">
        <f t="shared" si="38"/>
        <v>29.67784523232421</v>
      </c>
      <c r="BN39" s="38">
        <f t="shared" si="39"/>
        <v>58.20092209427437</v>
      </c>
      <c r="BO39" s="38">
        <f t="shared" si="40"/>
        <v>64.76129569163093</v>
      </c>
      <c r="BP39" s="38">
        <f t="shared" si="41"/>
        <v>75.44338040595262</v>
      </c>
      <c r="BQ39" s="38">
        <f t="shared" si="21"/>
        <v>88.58703181030815</v>
      </c>
      <c r="BR39" s="38">
        <f t="shared" si="42"/>
        <v>91.61837560420585</v>
      </c>
      <c r="BS39" s="38">
        <f t="shared" si="23"/>
        <v>86.54256727969134</v>
      </c>
      <c r="BT39" s="38">
        <f t="shared" si="23"/>
        <v>85.96106167205555</v>
      </c>
      <c r="BV39" s="38">
        <f>SUM(C$7:C39)</f>
        <v>0.9956668999999999</v>
      </c>
      <c r="BW39" s="38">
        <f>SUM(D$7:D39)</f>
        <v>0.9928667999999999</v>
      </c>
      <c r="BX39" s="38">
        <f>SUM(E$7:E39)</f>
        <v>0.9556706</v>
      </c>
      <c r="BY39" s="38">
        <f>SUM(F$7:F39)</f>
        <v>0.9195604000000001</v>
      </c>
      <c r="BZ39" s="38">
        <f>SUM(G$7:G39)</f>
        <v>0.8841247999999999</v>
      </c>
      <c r="CA39" s="38">
        <f>SUM(H$7:H39)</f>
        <v>0.8903064</v>
      </c>
      <c r="CB39" s="38">
        <f>SUM(I$7:I39)</f>
        <v>0.9732832</v>
      </c>
      <c r="CC39" s="38">
        <f>SUM(J$7:J39)</f>
        <v>0.9921406</v>
      </c>
      <c r="CD39" s="38">
        <f>SUM(K$7:K39)</f>
        <v>0.9929264</v>
      </c>
      <c r="CE39" s="38">
        <f>SUM(L$7:L39)</f>
        <v>0.9813666000000002</v>
      </c>
      <c r="CF39" s="38">
        <f>SUM(M$7:M39)</f>
        <v>0.9637202999999999</v>
      </c>
      <c r="CG39" s="38">
        <f>SUM(N$7:N39)</f>
        <v>0.9666599000000001</v>
      </c>
      <c r="CH39" s="38">
        <f>SUM(O$7:O39)</f>
        <v>0.9504568999999999</v>
      </c>
      <c r="CI39" s="38">
        <f>SUM(P$7:P39)</f>
        <v>0.9371406000000002</v>
      </c>
      <c r="CJ39" s="38">
        <f>SUM(Q$7:Q39)</f>
        <v>0.894005</v>
      </c>
      <c r="CK39" s="38">
        <f>SUM(R$7:R39)</f>
        <v>0.8427482999999999</v>
      </c>
    </row>
    <row r="40" spans="1:89" ht="13.5">
      <c r="A40" s="38">
        <f t="shared" si="24"/>
        <v>330</v>
      </c>
      <c r="B40" s="38">
        <f t="shared" si="25"/>
        <v>335</v>
      </c>
      <c r="C40" s="38">
        <v>0.0011606</v>
      </c>
      <c r="D40" s="38">
        <v>0.001609</v>
      </c>
      <c r="E40" s="38">
        <v>0.0105844</v>
      </c>
      <c r="F40" s="38">
        <v>0.0184285</v>
      </c>
      <c r="G40" s="38">
        <v>0.025066</v>
      </c>
      <c r="H40" s="38">
        <v>0.0227307</v>
      </c>
      <c r="I40" s="38">
        <v>0.0057888</v>
      </c>
      <c r="J40" s="38">
        <v>0.0022594</v>
      </c>
      <c r="K40" s="38">
        <v>0.0015281</v>
      </c>
      <c r="L40" s="38">
        <v>0.0068849</v>
      </c>
      <c r="M40" s="38">
        <v>0.0080582</v>
      </c>
      <c r="N40" s="38">
        <v>0.0107305</v>
      </c>
      <c r="O40" s="38">
        <v>0.0120355</v>
      </c>
      <c r="P40" s="38">
        <v>0.0167542</v>
      </c>
      <c r="Q40" s="38">
        <v>0.0220037</v>
      </c>
      <c r="R40" s="38">
        <v>0.0310819</v>
      </c>
      <c r="T40" s="38">
        <f t="shared" si="11"/>
        <v>335</v>
      </c>
      <c r="U40" s="40">
        <f>IF(AND(SUM(C$7:C40)&gt;0.025,SUM(C$7:C40)&lt;0.975),IF(C40=MAX(C$7:C$107),"max","*"),"")</f>
      </c>
      <c r="V40" s="40">
        <f>IF(AND(SUM(D$7:D40)&gt;0.025,SUM(D$7:D40)&lt;0.975),IF(D40=MAX(D$7:D$107),"max","*"),"")</f>
      </c>
      <c r="W40" s="40" t="str">
        <f>IF(AND(SUM(E$7:E40)&gt;0.025,SUM(E$7:E40)&lt;0.975),IF(E40=MAX(E$7:E$107),"max","*"),"")</f>
        <v>*</v>
      </c>
      <c r="X40" s="40" t="str">
        <f>IF(AND(SUM(F$7:F40)&gt;0.025,SUM(F$7:F40)&lt;0.975),IF(F40=MAX(F$7:F$107),"max","*"),"")</f>
        <v>*</v>
      </c>
      <c r="Y40" s="40" t="str">
        <f>IF(AND(SUM(G$7:G40)&gt;0.025,SUM(G$7:G40)&lt;0.975),IF(G40=MAX(G$7:G$107),"max","*"),"")</f>
        <v>*</v>
      </c>
      <c r="Z40" s="40" t="str">
        <f>IF(AND(SUM(H$7:H40)&gt;0.025,SUM(H$7:H40)&lt;0.975),IF(H40=MAX(H$7:H$107),"max","*"),"")</f>
        <v>*</v>
      </c>
      <c r="AA40" s="40">
        <f>IF(AND(SUM(I$7:I40)&gt;0.025,SUM(I$7:I40)&lt;0.975),IF(I40=MAX(I$7:I$107),"max","*"),"")</f>
      </c>
      <c r="AB40" s="40">
        <f>IF(AND(SUM(J$7:J40)&gt;0.025,SUM(J$7:J40)&lt;0.975),IF(J40=MAX(J$7:J$107),"max","*"),"")</f>
      </c>
      <c r="AC40" s="40">
        <f>IF(AND(SUM(K$7:K40)&gt;0.025,SUM(K$7:K40)&lt;0.975),IF(K40=MAX(K$7:K$107),"max","*"),"")</f>
      </c>
      <c r="AD40" s="40">
        <f>IF(AND(SUM(L$7:L40)&gt;0.025,SUM(L$7:L40)&lt;0.975),IF(L40=MAX(L$7:L$107),"max","*"),"")</f>
      </c>
      <c r="AE40" s="40" t="str">
        <f>IF(AND(SUM(M$7:M40)&gt;0.025,SUM(M$7:M40)&lt;0.975),IF(M40=MAX(M$7:M$107),"max","*"),"")</f>
        <v>*</v>
      </c>
      <c r="AF40" s="40">
        <f>IF(AND(SUM(N$7:N40)&gt;0.025,SUM(N$7:N40)&lt;0.975),IF(N40=MAX(N$7:N$107),"max","*"),"")</f>
      </c>
      <c r="AG40" s="40" t="str">
        <f>IF(AND(SUM(O$7:O40)&gt;0.025,SUM(O$7:O40)&lt;0.975),IF(O40=MAX(O$7:O$107),"max","*"),"")</f>
        <v>*</v>
      </c>
      <c r="AH40" s="40" t="str">
        <f>IF(AND(SUM(P$7:P40)&gt;0.025,SUM(P$7:P40)&lt;0.975),IF(P40=MAX(P$7:P$107),"max","*"),"")</f>
        <v>*</v>
      </c>
      <c r="AI40" s="40" t="str">
        <f>IF(AND(SUM(Q$7:Q40)&gt;0.025,SUM(Q$7:Q40)&lt;0.975),IF(Q40=MAX(Q$7:Q$107),"max","*"),"")</f>
        <v>*</v>
      </c>
      <c r="AJ40" s="40" t="str">
        <f>IF(AND(SUM(R$7:R40)&gt;0.025,SUM(R$7:R40)&lt;0.975),IF(R40=MAX(R$7:R$107),"max","*"),"")</f>
        <v>*</v>
      </c>
      <c r="AL40" s="41">
        <f t="shared" si="12"/>
        <v>335</v>
      </c>
      <c r="AM40" s="40"/>
      <c r="AN40" s="38">
        <f t="shared" si="13"/>
        <v>0.38880099999999995</v>
      </c>
      <c r="AO40" s="38">
        <f t="shared" si="26"/>
        <v>0.539015</v>
      </c>
      <c r="AP40" s="38">
        <f t="shared" si="27"/>
        <v>3.545774</v>
      </c>
      <c r="AQ40" s="38">
        <f t="shared" si="28"/>
        <v>6.1735475</v>
      </c>
      <c r="AR40" s="38">
        <f t="shared" si="29"/>
        <v>8.39711</v>
      </c>
      <c r="AS40" s="38">
        <f t="shared" si="30"/>
        <v>7.6147845</v>
      </c>
      <c r="AT40" s="38">
        <f t="shared" si="31"/>
        <v>1.939248</v>
      </c>
      <c r="AU40" s="38">
        <f t="shared" si="32"/>
        <v>0.756899</v>
      </c>
      <c r="AV40" s="38">
        <f t="shared" si="33"/>
        <v>0.5119135</v>
      </c>
      <c r="AW40" s="38">
        <f t="shared" si="34"/>
        <v>2.3064415</v>
      </c>
      <c r="AX40" s="38">
        <f t="shared" si="35"/>
        <v>2.699497</v>
      </c>
      <c r="AY40" s="38">
        <f t="shared" si="15"/>
        <v>3.5947175000000002</v>
      </c>
      <c r="AZ40" s="38">
        <f t="shared" si="15"/>
        <v>4.0318925</v>
      </c>
      <c r="BA40" s="38">
        <f t="shared" si="1"/>
        <v>5.6126570000000005</v>
      </c>
      <c r="BB40" s="38">
        <f t="shared" si="2"/>
        <v>7.371239500000001</v>
      </c>
      <c r="BC40" s="38">
        <f t="shared" si="2"/>
        <v>10.4124365</v>
      </c>
      <c r="BE40" s="38">
        <f t="shared" si="36"/>
        <v>18.843161322832465</v>
      </c>
      <c r="BF40" s="38">
        <f t="shared" si="4"/>
        <v>20.82824398286588</v>
      </c>
      <c r="BG40" s="38">
        <f t="shared" si="5"/>
        <v>76.332634446678</v>
      </c>
      <c r="BH40" s="38">
        <f t="shared" si="6"/>
        <v>93.08501056251306</v>
      </c>
      <c r="BI40" s="38">
        <f t="shared" si="7"/>
        <v>89.9671608147044</v>
      </c>
      <c r="BJ40" s="38">
        <f t="shared" si="8"/>
        <v>86.16977972613721</v>
      </c>
      <c r="BK40" s="38">
        <f t="shared" si="9"/>
        <v>53.39272321031134</v>
      </c>
      <c r="BL40" s="38">
        <f t="shared" si="37"/>
        <v>25.165924492834016</v>
      </c>
      <c r="BM40" s="38">
        <f t="shared" si="38"/>
        <v>18.837780195345907</v>
      </c>
      <c r="BN40" s="38">
        <f t="shared" si="39"/>
        <v>70.8431218286068</v>
      </c>
      <c r="BO40" s="38">
        <f t="shared" si="40"/>
        <v>62.711075036118004</v>
      </c>
      <c r="BP40" s="38">
        <f t="shared" si="41"/>
        <v>75.46643936124406</v>
      </c>
      <c r="BQ40" s="38">
        <f t="shared" si="21"/>
        <v>74.68963442048644</v>
      </c>
      <c r="BR40" s="38">
        <f t="shared" si="42"/>
        <v>101.63064337084906</v>
      </c>
      <c r="BS40" s="38">
        <f t="shared" si="23"/>
        <v>98.7023563601563</v>
      </c>
      <c r="BT40" s="38">
        <f t="shared" si="23"/>
        <v>103.94192609456202</v>
      </c>
      <c r="BV40" s="38">
        <f>SUM(C$7:C40)</f>
        <v>0.9968274999999999</v>
      </c>
      <c r="BW40" s="38">
        <f>SUM(D$7:D40)</f>
        <v>0.9944757999999999</v>
      </c>
      <c r="BX40" s="38">
        <f>SUM(E$7:E40)</f>
        <v>0.9662550000000001</v>
      </c>
      <c r="BY40" s="38">
        <f>SUM(F$7:F40)</f>
        <v>0.9379889</v>
      </c>
      <c r="BZ40" s="38">
        <f>SUM(G$7:G40)</f>
        <v>0.9091908</v>
      </c>
      <c r="CA40" s="38">
        <f>SUM(H$7:H40)</f>
        <v>0.9130371</v>
      </c>
      <c r="CB40" s="38">
        <f>SUM(I$7:I40)</f>
        <v>0.979072</v>
      </c>
      <c r="CC40" s="38">
        <f>SUM(J$7:J40)</f>
        <v>0.9944000000000001</v>
      </c>
      <c r="CD40" s="38">
        <f>SUM(K$7:K40)</f>
        <v>0.9944545</v>
      </c>
      <c r="CE40" s="38">
        <f>SUM(L$7:L40)</f>
        <v>0.9882515000000002</v>
      </c>
      <c r="CF40" s="38">
        <f>SUM(M$7:M40)</f>
        <v>0.9717784999999999</v>
      </c>
      <c r="CG40" s="38">
        <f>SUM(N$7:N40)</f>
        <v>0.9773904000000001</v>
      </c>
      <c r="CH40" s="38">
        <f>SUM(O$7:O40)</f>
        <v>0.9624923999999999</v>
      </c>
      <c r="CI40" s="38">
        <f>SUM(P$7:P40)</f>
        <v>0.9538948000000003</v>
      </c>
      <c r="CJ40" s="38">
        <f>SUM(Q$7:Q40)</f>
        <v>0.9160087</v>
      </c>
      <c r="CK40" s="38">
        <f>SUM(R$7:R40)</f>
        <v>0.8738301999999999</v>
      </c>
    </row>
    <row r="41" spans="1:89" ht="13.5">
      <c r="A41" s="38">
        <f t="shared" si="24"/>
        <v>340</v>
      </c>
      <c r="B41" s="38">
        <f t="shared" si="25"/>
        <v>345</v>
      </c>
      <c r="C41" s="38">
        <v>0.0019305</v>
      </c>
      <c r="D41" s="38">
        <v>0.0018713</v>
      </c>
      <c r="E41" s="38">
        <v>0.0096208</v>
      </c>
      <c r="F41" s="38">
        <v>0.0133531</v>
      </c>
      <c r="G41" s="38">
        <v>0.0169163</v>
      </c>
      <c r="H41" s="38">
        <v>0.0200641</v>
      </c>
      <c r="I41" s="38">
        <v>0.0099042</v>
      </c>
      <c r="J41" s="38">
        <v>0.0014691</v>
      </c>
      <c r="K41" s="38">
        <v>0.0024168</v>
      </c>
      <c r="L41" s="38">
        <v>0.0032602</v>
      </c>
      <c r="M41" s="38">
        <v>0.0068399</v>
      </c>
      <c r="N41" s="38">
        <v>0.0051154</v>
      </c>
      <c r="O41" s="38">
        <v>0.010276</v>
      </c>
      <c r="P41" s="38">
        <v>0.0101492</v>
      </c>
      <c r="Q41" s="38">
        <v>0.0181765</v>
      </c>
      <c r="R41" s="38">
        <v>0.0234041</v>
      </c>
      <c r="T41" s="38">
        <f t="shared" si="11"/>
        <v>345</v>
      </c>
      <c r="U41" s="40">
        <f>IF(AND(SUM(C$7:C41)&gt;0.025,SUM(C$7:C41)&lt;0.975),IF(C41=MAX(C$7:C$107),"max","*"),"")</f>
      </c>
      <c r="V41" s="40">
        <f>IF(AND(SUM(D$7:D41)&gt;0.025,SUM(D$7:D41)&lt;0.975),IF(D41=MAX(D$7:D$107),"max","*"),"")</f>
      </c>
      <c r="W41" s="40">
        <f>IF(AND(SUM(E$7:E41)&gt;0.025,SUM(E$7:E41)&lt;0.975),IF(E41=MAX(E$7:E$107),"max","*"),"")</f>
      </c>
      <c r="X41" s="40" t="str">
        <f>IF(AND(SUM(F$7:F41)&gt;0.025,SUM(F$7:F41)&lt;0.975),IF(F41=MAX(F$7:F$107),"max","*"),"")</f>
        <v>*</v>
      </c>
      <c r="Y41" s="40" t="str">
        <f>IF(AND(SUM(G$7:G41)&gt;0.025,SUM(G$7:G41)&lt;0.975),IF(G41=MAX(G$7:G$107),"max","*"),"")</f>
        <v>*</v>
      </c>
      <c r="Z41" s="40" t="str">
        <f>IF(AND(SUM(H$7:H41)&gt;0.025,SUM(H$7:H41)&lt;0.975),IF(H41=MAX(H$7:H$107),"max","*"),"")</f>
        <v>*</v>
      </c>
      <c r="AA41" s="40">
        <f>IF(AND(SUM(I$7:I41)&gt;0.025,SUM(I$7:I41)&lt;0.975),IF(I41=MAX(I$7:I$107),"max","*"),"")</f>
      </c>
      <c r="AB41" s="40">
        <f>IF(AND(SUM(J$7:J41)&gt;0.025,SUM(J$7:J41)&lt;0.975),IF(J41=MAX(J$7:J$107),"max","*"),"")</f>
      </c>
      <c r="AC41" s="40">
        <f>IF(AND(SUM(K$7:K41)&gt;0.025,SUM(K$7:K41)&lt;0.975),IF(K41=MAX(K$7:K$107),"max","*"),"")</f>
      </c>
      <c r="AD41" s="40">
        <f>IF(AND(SUM(L$7:L41)&gt;0.025,SUM(L$7:L41)&lt;0.975),IF(L41=MAX(L$7:L$107),"max","*"),"")</f>
      </c>
      <c r="AE41" s="40">
        <f>IF(AND(SUM(M$7:M41)&gt;0.025,SUM(M$7:M41)&lt;0.975),IF(M41=MAX(M$7:M$107),"max","*"),"")</f>
      </c>
      <c r="AF41" s="40">
        <f>IF(AND(SUM(N$7:N41)&gt;0.025,SUM(N$7:N41)&lt;0.975),IF(N41=MAX(N$7:N$107),"max","*"),"")</f>
      </c>
      <c r="AG41" s="40" t="str">
        <f>IF(AND(SUM(O$7:O41)&gt;0.025,SUM(O$7:O41)&lt;0.975),IF(O41=MAX(O$7:O$107),"max","*"),"")</f>
        <v>*</v>
      </c>
      <c r="AH41" s="40" t="str">
        <f>IF(AND(SUM(P$7:P41)&gt;0.025,SUM(P$7:P41)&lt;0.975),IF(P41=MAX(P$7:P$107),"max","*"),"")</f>
        <v>*</v>
      </c>
      <c r="AI41" s="40" t="str">
        <f>IF(AND(SUM(Q$7:Q41)&gt;0.025,SUM(Q$7:Q41)&lt;0.975),IF(Q41=MAX(Q$7:Q$107),"max","*"),"")</f>
        <v>*</v>
      </c>
      <c r="AJ41" s="40" t="str">
        <f>IF(AND(SUM(R$7:R41)&gt;0.025,SUM(R$7:R41)&lt;0.975),IF(R41=MAX(R$7:R$107),"max","*"),"")</f>
        <v>*</v>
      </c>
      <c r="AL41" s="41">
        <f t="shared" si="12"/>
        <v>345</v>
      </c>
      <c r="AM41" s="40"/>
      <c r="AN41" s="38">
        <f t="shared" si="13"/>
        <v>0.6660225</v>
      </c>
      <c r="AO41" s="38">
        <f t="shared" si="26"/>
        <v>0.6455985</v>
      </c>
      <c r="AP41" s="38">
        <f t="shared" si="27"/>
        <v>3.319176</v>
      </c>
      <c r="AQ41" s="38">
        <f t="shared" si="28"/>
        <v>4.6068195</v>
      </c>
      <c r="AR41" s="38">
        <f t="shared" si="29"/>
        <v>5.836123499999999</v>
      </c>
      <c r="AS41" s="38">
        <f t="shared" si="30"/>
        <v>6.9221145</v>
      </c>
      <c r="AT41" s="38">
        <f t="shared" si="31"/>
        <v>3.4169490000000002</v>
      </c>
      <c r="AU41" s="38">
        <f t="shared" si="32"/>
        <v>0.5068395</v>
      </c>
      <c r="AV41" s="38">
        <f t="shared" si="33"/>
        <v>0.8337960000000001</v>
      </c>
      <c r="AW41" s="38">
        <f t="shared" si="34"/>
        <v>1.124769</v>
      </c>
      <c r="AX41" s="38">
        <f t="shared" si="35"/>
        <v>2.3597655</v>
      </c>
      <c r="AY41" s="38">
        <f t="shared" si="15"/>
        <v>1.764813</v>
      </c>
      <c r="AZ41" s="38">
        <f t="shared" si="15"/>
        <v>3.54522</v>
      </c>
      <c r="BA41" s="38">
        <f t="shared" si="1"/>
        <v>3.5014740000000004</v>
      </c>
      <c r="BB41" s="38">
        <f t="shared" si="2"/>
        <v>6.2708925</v>
      </c>
      <c r="BC41" s="38">
        <f t="shared" si="2"/>
        <v>8.0744145</v>
      </c>
      <c r="BE41" s="38">
        <f t="shared" si="36"/>
        <v>36.45574553121526</v>
      </c>
      <c r="BF41" s="38">
        <f t="shared" si="4"/>
        <v>28.668962415877658</v>
      </c>
      <c r="BG41" s="38">
        <f t="shared" si="5"/>
        <v>86.6858375360301</v>
      </c>
      <c r="BH41" s="38">
        <f t="shared" si="6"/>
        <v>87.76421414086772</v>
      </c>
      <c r="BI41" s="38">
        <f t="shared" si="7"/>
        <v>82.67691722511017</v>
      </c>
      <c r="BJ41" s="38">
        <f t="shared" si="8"/>
        <v>102.77442210282105</v>
      </c>
      <c r="BK41" s="38">
        <f t="shared" si="9"/>
        <v>111.36509195160069</v>
      </c>
      <c r="BL41" s="38">
        <f t="shared" si="37"/>
        <v>19.61114351549837</v>
      </c>
      <c r="BM41" s="38">
        <f t="shared" si="38"/>
        <v>35.40171277471218</v>
      </c>
      <c r="BN41" s="38">
        <f t="shared" si="39"/>
        <v>40.48644801079313</v>
      </c>
      <c r="BO41" s="38">
        <f t="shared" si="40"/>
        <v>65.98185934679972</v>
      </c>
      <c r="BP41" s="38">
        <f t="shared" si="41"/>
        <v>45.06737957557371</v>
      </c>
      <c r="BQ41" s="38">
        <f t="shared" si="21"/>
        <v>80.98836810739897</v>
      </c>
      <c r="BR41" s="38">
        <f t="shared" si="42"/>
        <v>78.3890524317185</v>
      </c>
      <c r="BS41" s="38">
        <f t="shared" si="23"/>
        <v>107.69987289218818</v>
      </c>
      <c r="BT41" s="38">
        <f t="shared" si="23"/>
        <v>107.67523142942964</v>
      </c>
      <c r="BV41" s="38">
        <f>SUM(C$7:C41)</f>
        <v>0.9987579999999998</v>
      </c>
      <c r="BW41" s="38">
        <f>SUM(D$7:D41)</f>
        <v>0.9963470999999999</v>
      </c>
      <c r="BX41" s="38">
        <f>SUM(E$7:E41)</f>
        <v>0.9758758000000001</v>
      </c>
      <c r="BY41" s="38">
        <f>SUM(F$7:F41)</f>
        <v>0.951342</v>
      </c>
      <c r="BZ41" s="38">
        <f>SUM(G$7:G41)</f>
        <v>0.9261071</v>
      </c>
      <c r="CA41" s="38">
        <f>SUM(H$7:H41)</f>
        <v>0.9331012000000001</v>
      </c>
      <c r="CB41" s="38">
        <f>SUM(I$7:I41)</f>
        <v>0.9889762000000001</v>
      </c>
      <c r="CC41" s="38">
        <f>SUM(J$7:J41)</f>
        <v>0.9958691000000001</v>
      </c>
      <c r="CD41" s="38">
        <f>SUM(K$7:K41)</f>
        <v>0.9968713</v>
      </c>
      <c r="CE41" s="38">
        <f>SUM(L$7:L41)</f>
        <v>0.9915117000000002</v>
      </c>
      <c r="CF41" s="38">
        <f>SUM(M$7:M41)</f>
        <v>0.9786183999999999</v>
      </c>
      <c r="CG41" s="38">
        <f>SUM(N$7:N41)</f>
        <v>0.9825058000000001</v>
      </c>
      <c r="CH41" s="38">
        <f>SUM(O$7:O41)</f>
        <v>0.9727683999999999</v>
      </c>
      <c r="CI41" s="38">
        <f>SUM(P$7:P41)</f>
        <v>0.9640440000000002</v>
      </c>
      <c r="CJ41" s="38">
        <f>SUM(Q$7:Q41)</f>
        <v>0.9341852</v>
      </c>
      <c r="CK41" s="38">
        <f>SUM(R$7:R41)</f>
        <v>0.8972342999999999</v>
      </c>
    </row>
    <row r="42" spans="1:89" ht="13.5">
      <c r="A42" s="38">
        <f t="shared" si="24"/>
        <v>350</v>
      </c>
      <c r="B42" s="38">
        <f t="shared" si="25"/>
        <v>355</v>
      </c>
      <c r="C42" s="38">
        <v>0.0004301</v>
      </c>
      <c r="D42" s="38">
        <v>0.0010507</v>
      </c>
      <c r="E42" s="38">
        <v>0.0065168</v>
      </c>
      <c r="F42" s="38">
        <v>0.0121027</v>
      </c>
      <c r="G42" s="38">
        <v>0.0165577</v>
      </c>
      <c r="H42" s="38">
        <v>0.0152421</v>
      </c>
      <c r="I42" s="38">
        <v>0.0030279</v>
      </c>
      <c r="J42" s="38">
        <v>0.0008078</v>
      </c>
      <c r="K42" s="38">
        <v>0.000791</v>
      </c>
      <c r="L42" s="38">
        <v>0.0043214</v>
      </c>
      <c r="M42" s="38">
        <v>0.005211</v>
      </c>
      <c r="N42" s="38">
        <v>0.0058631</v>
      </c>
      <c r="O42" s="38">
        <v>0.0065647</v>
      </c>
      <c r="P42" s="38">
        <v>0.0098334</v>
      </c>
      <c r="Q42" s="38">
        <v>0.0131536</v>
      </c>
      <c r="R42" s="38">
        <v>0.0160778</v>
      </c>
      <c r="T42" s="38">
        <f t="shared" si="11"/>
        <v>355</v>
      </c>
      <c r="U42" s="40">
        <f>IF(AND(SUM(C$7:C42)&gt;0.025,SUM(C$7:C42)&lt;0.975),IF(C42=MAX(C$7:C$107),"max","*"),"")</f>
      </c>
      <c r="V42" s="40">
        <f>IF(AND(SUM(D$7:D42)&gt;0.025,SUM(D$7:D42)&lt;0.975),IF(D42=MAX(D$7:D$107),"max","*"),"")</f>
      </c>
      <c r="W42" s="40">
        <f>IF(AND(SUM(E$7:E42)&gt;0.025,SUM(E$7:E42)&lt;0.975),IF(E42=MAX(E$7:E$107),"max","*"),"")</f>
      </c>
      <c r="X42" s="40" t="str">
        <f>IF(AND(SUM(F$7:F42)&gt;0.025,SUM(F$7:F42)&lt;0.975),IF(F42=MAX(F$7:F$107),"max","*"),"")</f>
        <v>*</v>
      </c>
      <c r="Y42" s="40" t="str">
        <f>IF(AND(SUM(G$7:G42)&gt;0.025,SUM(G$7:G42)&lt;0.975),IF(G42=MAX(G$7:G$107),"max","*"),"")</f>
        <v>*</v>
      </c>
      <c r="Z42" s="40" t="str">
        <f>IF(AND(SUM(H$7:H42)&gt;0.025,SUM(H$7:H42)&lt;0.975),IF(H42=MAX(H$7:H$107),"max","*"),"")</f>
        <v>*</v>
      </c>
      <c r="AA42" s="40">
        <f>IF(AND(SUM(I$7:I42)&gt;0.025,SUM(I$7:I42)&lt;0.975),IF(I42=MAX(I$7:I$107),"max","*"),"")</f>
      </c>
      <c r="AB42" s="40">
        <f>IF(AND(SUM(J$7:J42)&gt;0.025,SUM(J$7:J42)&lt;0.975),IF(J42=MAX(J$7:J$107),"max","*"),"")</f>
      </c>
      <c r="AC42" s="40">
        <f>IF(AND(SUM(K$7:K42)&gt;0.025,SUM(K$7:K42)&lt;0.975),IF(K42=MAX(K$7:K$107),"max","*"),"")</f>
      </c>
      <c r="AD42" s="40">
        <f>IF(AND(SUM(L$7:L42)&gt;0.025,SUM(L$7:L42)&lt;0.975),IF(L42=MAX(L$7:L$107),"max","*"),"")</f>
      </c>
      <c r="AE42" s="40">
        <f>IF(AND(SUM(M$7:M42)&gt;0.025,SUM(M$7:M42)&lt;0.975),IF(M42=MAX(M$7:M$107),"max","*"),"")</f>
      </c>
      <c r="AF42" s="40">
        <f>IF(AND(SUM(N$7:N42)&gt;0.025,SUM(N$7:N42)&lt;0.975),IF(N42=MAX(N$7:N$107),"max","*"),"")</f>
      </c>
      <c r="AG42" s="40">
        <f>IF(AND(SUM(O$7:O42)&gt;0.025,SUM(O$7:O42)&lt;0.975),IF(O42=MAX(O$7:O$107),"max","*"),"")</f>
      </c>
      <c r="AH42" s="40" t="str">
        <f>IF(AND(SUM(P$7:P42)&gt;0.025,SUM(P$7:P42)&lt;0.975),IF(P42=MAX(P$7:P$107),"max","*"),"")</f>
        <v>*</v>
      </c>
      <c r="AI42" s="40" t="str">
        <f>IF(AND(SUM(Q$7:Q42)&gt;0.025,SUM(Q$7:Q42)&lt;0.975),IF(Q42=MAX(Q$7:Q$107),"max","*"),"")</f>
        <v>*</v>
      </c>
      <c r="AJ42" s="40" t="str">
        <f>IF(AND(SUM(R$7:R42)&gt;0.025,SUM(R$7:R42)&lt;0.975),IF(R42=MAX(R$7:R$107),"max","*"),"")</f>
        <v>*</v>
      </c>
      <c r="AL42" s="41">
        <f t="shared" si="12"/>
        <v>355</v>
      </c>
      <c r="AM42" s="40"/>
      <c r="AN42" s="38">
        <f t="shared" si="13"/>
        <v>0.1526855</v>
      </c>
      <c r="AO42" s="38">
        <f t="shared" si="26"/>
        <v>0.37299849999999996</v>
      </c>
      <c r="AP42" s="38">
        <f t="shared" si="27"/>
        <v>2.3134639999999997</v>
      </c>
      <c r="AQ42" s="38">
        <f t="shared" si="28"/>
        <v>4.2964585</v>
      </c>
      <c r="AR42" s="38">
        <f t="shared" si="29"/>
        <v>5.877983500000001</v>
      </c>
      <c r="AS42" s="38">
        <f t="shared" si="30"/>
        <v>5.4109454999999995</v>
      </c>
      <c r="AT42" s="38">
        <f t="shared" si="31"/>
        <v>1.0749045</v>
      </c>
      <c r="AU42" s="38">
        <f t="shared" si="32"/>
        <v>0.286769</v>
      </c>
      <c r="AV42" s="38">
        <f t="shared" si="33"/>
        <v>0.280805</v>
      </c>
      <c r="AW42" s="38">
        <f t="shared" si="34"/>
        <v>1.534097</v>
      </c>
      <c r="AX42" s="38">
        <f t="shared" si="35"/>
        <v>1.8499050000000001</v>
      </c>
      <c r="AY42" s="38">
        <f t="shared" si="15"/>
        <v>2.0814005</v>
      </c>
      <c r="AZ42" s="38">
        <f t="shared" si="15"/>
        <v>2.3304685</v>
      </c>
      <c r="BA42" s="38">
        <f t="shared" si="1"/>
        <v>3.490857</v>
      </c>
      <c r="BB42" s="38">
        <f t="shared" si="2"/>
        <v>4.669528</v>
      </c>
      <c r="BC42" s="38">
        <f t="shared" si="2"/>
        <v>5.707619</v>
      </c>
      <c r="BE42" s="38">
        <f t="shared" si="36"/>
        <v>9.347141079916693</v>
      </c>
      <c r="BF42" s="38">
        <f t="shared" si="4"/>
        <v>18.803172848804287</v>
      </c>
      <c r="BG42" s="38">
        <f t="shared" si="5"/>
        <v>71.74149309399225</v>
      </c>
      <c r="BH42" s="38">
        <f t="shared" si="6"/>
        <v>100.3797969738798</v>
      </c>
      <c r="BI42" s="38">
        <f t="shared" si="7"/>
        <v>105.73104542429184</v>
      </c>
      <c r="BJ42" s="38">
        <f t="shared" si="8"/>
        <v>101.41650710079115</v>
      </c>
      <c r="BK42" s="38">
        <f t="shared" si="9"/>
        <v>40.77068887597797</v>
      </c>
      <c r="BL42" s="38">
        <f t="shared" si="37"/>
        <v>12.730808313482479</v>
      </c>
      <c r="BM42" s="38">
        <f t="shared" si="38"/>
        <v>13.580496627974805</v>
      </c>
      <c r="BN42" s="38">
        <f t="shared" si="39"/>
        <v>63.728338015380736</v>
      </c>
      <c r="BO42" s="38">
        <f t="shared" si="40"/>
        <v>61.02578659395987</v>
      </c>
      <c r="BP42" s="38">
        <f t="shared" si="41"/>
        <v>63.24751483384006</v>
      </c>
      <c r="BQ42" s="38">
        <f t="shared" si="21"/>
        <v>64.05077825004709</v>
      </c>
      <c r="BR42" s="38">
        <f t="shared" si="42"/>
        <v>94.21730761356983</v>
      </c>
      <c r="BS42" s="38">
        <f t="shared" si="23"/>
        <v>99.50351076187239</v>
      </c>
      <c r="BT42" s="38">
        <f t="shared" si="23"/>
        <v>97.3875537590414</v>
      </c>
      <c r="BV42" s="38">
        <f>SUM(C$7:C42)</f>
        <v>0.9991880999999998</v>
      </c>
      <c r="BW42" s="38">
        <f>SUM(D$7:D42)</f>
        <v>0.9973977999999999</v>
      </c>
      <c r="BX42" s="38">
        <f>SUM(E$7:E42)</f>
        <v>0.9823926000000001</v>
      </c>
      <c r="BY42" s="38">
        <f>SUM(F$7:F42)</f>
        <v>0.9634447</v>
      </c>
      <c r="BZ42" s="38">
        <f>SUM(G$7:G42)</f>
        <v>0.9426648</v>
      </c>
      <c r="CA42" s="38">
        <f>SUM(H$7:H42)</f>
        <v>0.9483433000000001</v>
      </c>
      <c r="CB42" s="38">
        <f>SUM(I$7:I42)</f>
        <v>0.9920041</v>
      </c>
      <c r="CC42" s="38">
        <f>SUM(J$7:J42)</f>
        <v>0.9966769000000001</v>
      </c>
      <c r="CD42" s="38">
        <f>SUM(K$7:K42)</f>
        <v>0.9976623</v>
      </c>
      <c r="CE42" s="38">
        <f>SUM(L$7:L42)</f>
        <v>0.9958331000000002</v>
      </c>
      <c r="CF42" s="38">
        <f>SUM(M$7:M42)</f>
        <v>0.9838293999999999</v>
      </c>
      <c r="CG42" s="38">
        <f>SUM(N$7:N42)</f>
        <v>0.9883689000000001</v>
      </c>
      <c r="CH42" s="38">
        <f>SUM(O$7:O42)</f>
        <v>0.9793330999999998</v>
      </c>
      <c r="CI42" s="38">
        <f>SUM(P$7:P42)</f>
        <v>0.9738774000000002</v>
      </c>
      <c r="CJ42" s="38">
        <f>SUM(Q$7:Q42)</f>
        <v>0.9473388</v>
      </c>
      <c r="CK42" s="38">
        <f>SUM(R$7:R42)</f>
        <v>0.9133121</v>
      </c>
    </row>
    <row r="43" spans="1:89" ht="13.5">
      <c r="A43" s="38">
        <f t="shared" si="24"/>
        <v>360</v>
      </c>
      <c r="B43" s="38">
        <f t="shared" si="25"/>
        <v>365</v>
      </c>
      <c r="C43" s="38">
        <v>0.0002247</v>
      </c>
      <c r="D43" s="38">
        <v>0.0008626</v>
      </c>
      <c r="E43" s="38">
        <v>0.0031082</v>
      </c>
      <c r="F43" s="38">
        <v>0.0106231</v>
      </c>
      <c r="G43" s="38">
        <v>0.013919</v>
      </c>
      <c r="H43" s="38">
        <v>0.0109938</v>
      </c>
      <c r="I43" s="38">
        <v>0.0021031</v>
      </c>
      <c r="J43" s="38">
        <v>0.0013975</v>
      </c>
      <c r="K43" s="38">
        <v>0.000752</v>
      </c>
      <c r="L43" s="38">
        <v>0.0016626</v>
      </c>
      <c r="M43" s="38">
        <v>0.0041431</v>
      </c>
      <c r="N43" s="38">
        <v>0.0035809</v>
      </c>
      <c r="O43" s="38">
        <v>0.0077802</v>
      </c>
      <c r="P43" s="38">
        <v>0.005245</v>
      </c>
      <c r="Q43" s="38">
        <v>0.0147878</v>
      </c>
      <c r="R43" s="38">
        <v>0.0158366</v>
      </c>
      <c r="T43" s="38">
        <f t="shared" si="11"/>
        <v>365</v>
      </c>
      <c r="U43" s="40">
        <f>IF(AND(SUM(C$7:C43)&gt;0.025,SUM(C$7:C43)&lt;0.975),IF(C43=MAX(C$7:C$107),"max","*"),"")</f>
      </c>
      <c r="V43" s="40">
        <f>IF(AND(SUM(D$7:D43)&gt;0.025,SUM(D$7:D43)&lt;0.975),IF(D43=MAX(D$7:D$107),"max","*"),"")</f>
      </c>
      <c r="W43" s="40">
        <f>IF(AND(SUM(E$7:E43)&gt;0.025,SUM(E$7:E43)&lt;0.975),IF(E43=MAX(E$7:E$107),"max","*"),"")</f>
      </c>
      <c r="X43" s="40" t="str">
        <f>IF(AND(SUM(F$7:F43)&gt;0.025,SUM(F$7:F43)&lt;0.975),IF(F43=MAX(F$7:F$107),"max","*"),"")</f>
        <v>*</v>
      </c>
      <c r="Y43" s="40" t="str">
        <f>IF(AND(SUM(G$7:G43)&gt;0.025,SUM(G$7:G43)&lt;0.975),IF(G43=MAX(G$7:G$107),"max","*"),"")</f>
        <v>*</v>
      </c>
      <c r="Z43" s="40" t="str">
        <f>IF(AND(SUM(H$7:H43)&gt;0.025,SUM(H$7:H43)&lt;0.975),IF(H43=MAX(H$7:H$107),"max","*"),"")</f>
        <v>*</v>
      </c>
      <c r="AA43" s="40">
        <f>IF(AND(SUM(I$7:I43)&gt;0.025,SUM(I$7:I43)&lt;0.975),IF(I43=MAX(I$7:I$107),"max","*"),"")</f>
      </c>
      <c r="AB43" s="40">
        <f>IF(AND(SUM(J$7:J43)&gt;0.025,SUM(J$7:J43)&lt;0.975),IF(J43=MAX(J$7:J$107),"max","*"),"")</f>
      </c>
      <c r="AC43" s="40">
        <f>IF(AND(SUM(K$7:K43)&gt;0.025,SUM(K$7:K43)&lt;0.975),IF(K43=MAX(K$7:K$107),"max","*"),"")</f>
      </c>
      <c r="AD43" s="40">
        <f>IF(AND(SUM(L$7:L43)&gt;0.025,SUM(L$7:L43)&lt;0.975),IF(L43=MAX(L$7:L$107),"max","*"),"")</f>
      </c>
      <c r="AE43" s="40">
        <f>IF(AND(SUM(M$7:M43)&gt;0.025,SUM(M$7:M43)&lt;0.975),IF(M43=MAX(M$7:M$107),"max","*"),"")</f>
      </c>
      <c r="AF43" s="40">
        <f>IF(AND(SUM(N$7:N43)&gt;0.025,SUM(N$7:N43)&lt;0.975),IF(N43=MAX(N$7:N$107),"max","*"),"")</f>
      </c>
      <c r="AG43" s="40">
        <f>IF(AND(SUM(O$7:O43)&gt;0.025,SUM(O$7:O43)&lt;0.975),IF(O43=MAX(O$7:O$107),"max","*"),"")</f>
      </c>
      <c r="AH43" s="40">
        <f>IF(AND(SUM(P$7:P43)&gt;0.025,SUM(P$7:P43)&lt;0.975),IF(P43=MAX(P$7:P$107),"max","*"),"")</f>
      </c>
      <c r="AI43" s="40" t="str">
        <f>IF(AND(SUM(Q$7:Q43)&gt;0.025,SUM(Q$7:Q43)&lt;0.975),IF(Q43=MAX(Q$7:Q$107),"max","*"),"")</f>
        <v>*</v>
      </c>
      <c r="AJ43" s="40" t="str">
        <f>IF(AND(SUM(R$7:R43)&gt;0.025,SUM(R$7:R43)&lt;0.975),IF(R43=MAX(R$7:R$107),"max","*"),"")</f>
        <v>*</v>
      </c>
      <c r="AL43" s="41">
        <f t="shared" si="12"/>
        <v>365</v>
      </c>
      <c r="AM43" s="40"/>
      <c r="AN43" s="38">
        <f t="shared" si="13"/>
        <v>0.08201549999999999</v>
      </c>
      <c r="AO43" s="38">
        <f t="shared" si="26"/>
        <v>0.314849</v>
      </c>
      <c r="AP43" s="38">
        <f t="shared" si="27"/>
        <v>1.134493</v>
      </c>
      <c r="AQ43" s="38">
        <f t="shared" si="28"/>
        <v>3.8774315</v>
      </c>
      <c r="AR43" s="38">
        <f t="shared" si="29"/>
        <v>5.0804350000000005</v>
      </c>
      <c r="AS43" s="38">
        <f t="shared" si="30"/>
        <v>4.0127369999999996</v>
      </c>
      <c r="AT43" s="38">
        <f t="shared" si="31"/>
        <v>0.7676315</v>
      </c>
      <c r="AU43" s="38">
        <f t="shared" si="32"/>
        <v>0.5100875</v>
      </c>
      <c r="AV43" s="38">
        <f t="shared" si="33"/>
        <v>0.27448</v>
      </c>
      <c r="AW43" s="38">
        <f t="shared" si="34"/>
        <v>0.606849</v>
      </c>
      <c r="AX43" s="38">
        <f t="shared" si="35"/>
        <v>1.5122315000000002</v>
      </c>
      <c r="AY43" s="38">
        <f t="shared" si="15"/>
        <v>1.3070285000000001</v>
      </c>
      <c r="AZ43" s="38">
        <f t="shared" si="15"/>
        <v>2.839773</v>
      </c>
      <c r="BA43" s="38">
        <f t="shared" si="1"/>
        <v>1.9144249999999998</v>
      </c>
      <c r="BB43" s="38">
        <f t="shared" si="2"/>
        <v>5.397547</v>
      </c>
      <c r="BC43" s="38">
        <f t="shared" si="2"/>
        <v>5.780359</v>
      </c>
      <c r="BE43" s="38">
        <f t="shared" si="36"/>
        <v>5.56826184610775</v>
      </c>
      <c r="BF43" s="38">
        <f t="shared" si="4"/>
        <v>17.83111578881283</v>
      </c>
      <c r="BG43" s="38">
        <f t="shared" si="5"/>
        <v>41.05045284306185</v>
      </c>
      <c r="BH43" s="38">
        <f t="shared" si="6"/>
        <v>108.51951639758524</v>
      </c>
      <c r="BI43" s="38">
        <f t="shared" si="7"/>
        <v>112.5185837624001</v>
      </c>
      <c r="BJ43" s="38">
        <f t="shared" si="8"/>
        <v>92.18427817128688</v>
      </c>
      <c r="BK43" s="38">
        <f t="shared" si="9"/>
        <v>33.4093865428784</v>
      </c>
      <c r="BL43" s="38">
        <f t="shared" si="37"/>
        <v>25.672936987010708</v>
      </c>
      <c r="BM43" s="38">
        <f t="shared" si="38"/>
        <v>14.956800570808714</v>
      </c>
      <c r="BN43" s="38">
        <f t="shared" si="39"/>
        <v>28.722924452711872</v>
      </c>
      <c r="BO43" s="38">
        <f t="shared" si="40"/>
        <v>57.90105854032116</v>
      </c>
      <c r="BP43" s="38">
        <f t="shared" si="41"/>
        <v>46.42504833551339</v>
      </c>
      <c r="BQ43" s="38">
        <f t="shared" si="21"/>
        <v>92.05830515411279</v>
      </c>
      <c r="BR43" s="38">
        <f t="shared" si="42"/>
        <v>61.046786802237754</v>
      </c>
      <c r="BS43" s="38">
        <f t="shared" si="23"/>
        <v>139.06810541594737</v>
      </c>
      <c r="BT43" s="38">
        <f t="shared" si="23"/>
        <v>122.16096324694858</v>
      </c>
      <c r="BV43" s="38">
        <f>SUM(C$7:C43)</f>
        <v>0.9994127999999998</v>
      </c>
      <c r="BW43" s="38">
        <f>SUM(D$7:D43)</f>
        <v>0.9982603999999999</v>
      </c>
      <c r="BX43" s="38">
        <f>SUM(E$7:E43)</f>
        <v>0.9855008000000001</v>
      </c>
      <c r="BY43" s="38">
        <f>SUM(F$7:F43)</f>
        <v>0.9740678</v>
      </c>
      <c r="BZ43" s="38">
        <f>SUM(G$7:G43)</f>
        <v>0.9565838</v>
      </c>
      <c r="CA43" s="38">
        <f>SUM(H$7:H43)</f>
        <v>0.9593371000000002</v>
      </c>
      <c r="CB43" s="38">
        <f>SUM(I$7:I43)</f>
        <v>0.9941072000000001</v>
      </c>
      <c r="CC43" s="38">
        <f>SUM(J$7:J43)</f>
        <v>0.9980744000000001</v>
      </c>
      <c r="CD43" s="38">
        <f>SUM(K$7:K43)</f>
        <v>0.9984143</v>
      </c>
      <c r="CE43" s="38">
        <f>SUM(L$7:L43)</f>
        <v>0.9974957000000002</v>
      </c>
      <c r="CF43" s="38">
        <f>SUM(M$7:M43)</f>
        <v>0.9879724999999998</v>
      </c>
      <c r="CG43" s="38">
        <f>SUM(N$7:N43)</f>
        <v>0.9919498000000001</v>
      </c>
      <c r="CH43" s="38">
        <f>SUM(O$7:O43)</f>
        <v>0.9871132999999999</v>
      </c>
      <c r="CI43" s="38">
        <f>SUM(P$7:P43)</f>
        <v>0.9791224000000003</v>
      </c>
      <c r="CJ43" s="38">
        <f>SUM(Q$7:Q43)</f>
        <v>0.9621266</v>
      </c>
      <c r="CK43" s="38">
        <f>SUM(R$7:R43)</f>
        <v>0.9291486999999999</v>
      </c>
    </row>
    <row r="44" spans="1:89" ht="13.5">
      <c r="A44" s="38">
        <f t="shared" si="24"/>
        <v>370</v>
      </c>
      <c r="B44" s="38">
        <f t="shared" si="25"/>
        <v>375</v>
      </c>
      <c r="C44" s="38">
        <v>0.0001154</v>
      </c>
      <c r="D44" s="38">
        <v>0.0007124</v>
      </c>
      <c r="E44" s="38">
        <v>0.0059881</v>
      </c>
      <c r="F44" s="38">
        <v>0.0062599</v>
      </c>
      <c r="G44" s="38">
        <v>0.0102747</v>
      </c>
      <c r="H44" s="38">
        <v>0.0084345</v>
      </c>
      <c r="I44" s="38">
        <v>0.0017756</v>
      </c>
      <c r="J44" s="38">
        <v>0.0006377</v>
      </c>
      <c r="K44" s="38">
        <v>0.0005643</v>
      </c>
      <c r="L44" s="38">
        <v>0.0005803</v>
      </c>
      <c r="M44" s="38">
        <v>0.0020909</v>
      </c>
      <c r="N44" s="38">
        <v>0.0022831</v>
      </c>
      <c r="O44" s="38">
        <v>0.0033195</v>
      </c>
      <c r="P44" s="38">
        <v>0.0051148</v>
      </c>
      <c r="Q44" s="38">
        <v>0.0079964</v>
      </c>
      <c r="R44" s="38">
        <v>0.0134464</v>
      </c>
      <c r="T44" s="38">
        <f t="shared" si="11"/>
        <v>375</v>
      </c>
      <c r="U44" s="40">
        <f>IF(AND(SUM(C$7:C44)&gt;0.025,SUM(C$7:C44)&lt;0.975),IF(C44=MAX(C$7:C$107),"max","*"),"")</f>
      </c>
      <c r="V44" s="40">
        <f>IF(AND(SUM(D$7:D44)&gt;0.025,SUM(D$7:D44)&lt;0.975),IF(D44=MAX(D$7:D$107),"max","*"),"")</f>
      </c>
      <c r="W44" s="40">
        <f>IF(AND(SUM(E$7:E44)&gt;0.025,SUM(E$7:E44)&lt;0.975),IF(E44=MAX(E$7:E$107),"max","*"),"")</f>
      </c>
      <c r="X44" s="40">
        <f>IF(AND(SUM(F$7:F44)&gt;0.025,SUM(F$7:F44)&lt;0.975),IF(F44=MAX(F$7:F$107),"max","*"),"")</f>
      </c>
      <c r="Y44" s="40" t="str">
        <f>IF(AND(SUM(G$7:G44)&gt;0.025,SUM(G$7:G44)&lt;0.975),IF(G44=MAX(G$7:G$107),"max","*"),"")</f>
        <v>*</v>
      </c>
      <c r="Z44" s="40" t="str">
        <f>IF(AND(SUM(H$7:H44)&gt;0.025,SUM(H$7:H44)&lt;0.975),IF(H44=MAX(H$7:H$107),"max","*"),"")</f>
        <v>*</v>
      </c>
      <c r="AA44" s="40">
        <f>IF(AND(SUM(I$7:I44)&gt;0.025,SUM(I$7:I44)&lt;0.975),IF(I44=MAX(I$7:I$107),"max","*"),"")</f>
      </c>
      <c r="AB44" s="40">
        <f>IF(AND(SUM(J$7:J44)&gt;0.025,SUM(J$7:J44)&lt;0.975),IF(J44=MAX(J$7:J$107),"max","*"),"")</f>
      </c>
      <c r="AC44" s="40">
        <f>IF(AND(SUM(K$7:K44)&gt;0.025,SUM(K$7:K44)&lt;0.975),IF(K44=MAX(K$7:K$107),"max","*"),"")</f>
      </c>
      <c r="AD44" s="40">
        <f>IF(AND(SUM(L$7:L44)&gt;0.025,SUM(L$7:L44)&lt;0.975),IF(L44=MAX(L$7:L$107),"max","*"),"")</f>
      </c>
      <c r="AE44" s="40">
        <f>IF(AND(SUM(M$7:M44)&gt;0.025,SUM(M$7:M44)&lt;0.975),IF(M44=MAX(M$7:M$107),"max","*"),"")</f>
      </c>
      <c r="AF44" s="40">
        <f>IF(AND(SUM(N$7:N44)&gt;0.025,SUM(N$7:N44)&lt;0.975),IF(N44=MAX(N$7:N$107),"max","*"),"")</f>
      </c>
      <c r="AG44" s="40">
        <f>IF(AND(SUM(O$7:O44)&gt;0.025,SUM(O$7:O44)&lt;0.975),IF(O44=MAX(O$7:O$107),"max","*"),"")</f>
      </c>
      <c r="AH44" s="40">
        <f>IF(AND(SUM(P$7:P44)&gt;0.025,SUM(P$7:P44)&lt;0.975),IF(P44=MAX(P$7:P$107),"max","*"),"")</f>
      </c>
      <c r="AI44" s="40" t="str">
        <f>IF(AND(SUM(Q$7:Q44)&gt;0.025,SUM(Q$7:Q44)&lt;0.975),IF(Q44=MAX(Q$7:Q$107),"max","*"),"")</f>
        <v>*</v>
      </c>
      <c r="AJ44" s="40" t="str">
        <f>IF(AND(SUM(R$7:R44)&gt;0.025,SUM(R$7:R44)&lt;0.975),IF(R44=MAX(R$7:R$107),"max","*"),"")</f>
        <v>*</v>
      </c>
      <c r="AL44" s="41">
        <f t="shared" si="12"/>
        <v>375</v>
      </c>
      <c r="AM44" s="40"/>
      <c r="AN44" s="38">
        <f t="shared" si="13"/>
        <v>0.043275</v>
      </c>
      <c r="AO44" s="38">
        <f t="shared" si="26"/>
        <v>0.26715</v>
      </c>
      <c r="AP44" s="38">
        <f t="shared" si="27"/>
        <v>2.2455374999999997</v>
      </c>
      <c r="AQ44" s="38">
        <f t="shared" si="28"/>
        <v>2.3474625</v>
      </c>
      <c r="AR44" s="38">
        <f t="shared" si="29"/>
        <v>3.8530124999999997</v>
      </c>
      <c r="AS44" s="38">
        <f t="shared" si="30"/>
        <v>3.1629374999999995</v>
      </c>
      <c r="AT44" s="38">
        <f t="shared" si="31"/>
        <v>0.66585</v>
      </c>
      <c r="AU44" s="38">
        <f t="shared" si="32"/>
        <v>0.23913750000000003</v>
      </c>
      <c r="AV44" s="38">
        <f t="shared" si="33"/>
        <v>0.2116125</v>
      </c>
      <c r="AW44" s="38">
        <f t="shared" si="34"/>
        <v>0.2176125</v>
      </c>
      <c r="AX44" s="38">
        <f t="shared" si="35"/>
        <v>0.7840875</v>
      </c>
      <c r="AY44" s="38">
        <f t="shared" si="15"/>
        <v>0.8561625</v>
      </c>
      <c r="AZ44" s="38">
        <f t="shared" si="15"/>
        <v>1.2448124999999999</v>
      </c>
      <c r="BA44" s="38">
        <f t="shared" si="1"/>
        <v>1.91805</v>
      </c>
      <c r="BB44" s="38">
        <f t="shared" si="2"/>
        <v>2.9986500000000005</v>
      </c>
      <c r="BC44" s="38">
        <f t="shared" si="2"/>
        <v>5.042400000000001</v>
      </c>
      <c r="BE44" s="38">
        <f t="shared" si="36"/>
        <v>3.234576586605132</v>
      </c>
      <c r="BF44" s="38">
        <f t="shared" si="4"/>
        <v>16.846029060125968</v>
      </c>
      <c r="BG44" s="38">
        <f t="shared" si="5"/>
        <v>93.44785461413372</v>
      </c>
      <c r="BH44" s="38">
        <f t="shared" si="6"/>
        <v>77.22748701682322</v>
      </c>
      <c r="BI44" s="38">
        <f t="shared" si="7"/>
        <v>102.56218687270349</v>
      </c>
      <c r="BJ44" s="38">
        <f t="shared" si="8"/>
        <v>87.01469266698942</v>
      </c>
      <c r="BK44" s="38">
        <f t="shared" si="9"/>
        <v>32.860243351577765</v>
      </c>
      <c r="BL44" s="38">
        <f t="shared" si="37"/>
        <v>13.507367158840719</v>
      </c>
      <c r="BM44" s="38">
        <f t="shared" si="38"/>
        <v>12.871657878030891</v>
      </c>
      <c r="BN44" s="38">
        <f t="shared" si="39"/>
        <v>11.608707010639291</v>
      </c>
      <c r="BO44" s="38">
        <f t="shared" si="40"/>
        <v>34.373646740770916</v>
      </c>
      <c r="BP44" s="38">
        <f t="shared" si="41"/>
        <v>35.02704173406515</v>
      </c>
      <c r="BQ44" s="38">
        <f t="shared" si="21"/>
        <v>46.83123381240922</v>
      </c>
      <c r="BR44" s="38">
        <f t="shared" si="42"/>
        <v>71.07900603505408</v>
      </c>
      <c r="BS44" s="38">
        <f t="shared" si="23"/>
        <v>91.5088470216814</v>
      </c>
      <c r="BT44" s="38">
        <f t="shared" si="23"/>
        <v>128.68751935592437</v>
      </c>
      <c r="BV44" s="38">
        <f>SUM(C$7:C44)</f>
        <v>0.9995281999999998</v>
      </c>
      <c r="BW44" s="38">
        <f>SUM(D$7:D44)</f>
        <v>0.9989727999999999</v>
      </c>
      <c r="BX44" s="38">
        <f>SUM(E$7:E44)</f>
        <v>0.9914889000000001</v>
      </c>
      <c r="BY44" s="38">
        <f>SUM(F$7:F44)</f>
        <v>0.9803277</v>
      </c>
      <c r="BZ44" s="38">
        <f>SUM(G$7:G44)</f>
        <v>0.9668585</v>
      </c>
      <c r="CA44" s="38">
        <f>SUM(H$7:H44)</f>
        <v>0.9677716000000002</v>
      </c>
      <c r="CB44" s="38">
        <f>SUM(I$7:I44)</f>
        <v>0.9958828000000001</v>
      </c>
      <c r="CC44" s="38">
        <f>SUM(J$7:J44)</f>
        <v>0.9987121000000001</v>
      </c>
      <c r="CD44" s="38">
        <f>SUM(K$7:K44)</f>
        <v>0.9989785999999999</v>
      </c>
      <c r="CE44" s="38">
        <f>SUM(L$7:L44)</f>
        <v>0.9980760000000002</v>
      </c>
      <c r="CF44" s="38">
        <f>SUM(M$7:M44)</f>
        <v>0.9900633999999998</v>
      </c>
      <c r="CG44" s="38">
        <f>SUM(N$7:N44)</f>
        <v>0.9942329000000001</v>
      </c>
      <c r="CH44" s="38">
        <f>SUM(O$7:O44)</f>
        <v>0.9904327999999999</v>
      </c>
      <c r="CI44" s="38">
        <f>SUM(P$7:P44)</f>
        <v>0.9842372000000003</v>
      </c>
      <c r="CJ44" s="38">
        <f>SUM(Q$7:Q44)</f>
        <v>0.9701230000000001</v>
      </c>
      <c r="CK44" s="38">
        <f>SUM(R$7:R44)</f>
        <v>0.9425950999999999</v>
      </c>
    </row>
    <row r="45" spans="1:89" ht="13.5">
      <c r="A45" s="38">
        <f t="shared" si="24"/>
        <v>380</v>
      </c>
      <c r="B45" s="38">
        <f t="shared" si="25"/>
        <v>385</v>
      </c>
      <c r="C45" s="38">
        <v>5.92E-05</v>
      </c>
      <c r="D45" s="38">
        <v>0.0002455</v>
      </c>
      <c r="E45" s="38">
        <v>0.0021646</v>
      </c>
      <c r="F45" s="38">
        <v>0.0031318</v>
      </c>
      <c r="G45" s="38">
        <v>0.0083974</v>
      </c>
      <c r="H45" s="38">
        <v>0.0057283</v>
      </c>
      <c r="I45" s="38">
        <v>0.0012322</v>
      </c>
      <c r="J45" s="38">
        <v>0.0004345</v>
      </c>
      <c r="K45" s="38">
        <v>0.0002485</v>
      </c>
      <c r="L45" s="38">
        <v>0.00038</v>
      </c>
      <c r="M45" s="38">
        <v>0.0029169</v>
      </c>
      <c r="N45" s="38">
        <v>0.0023998</v>
      </c>
      <c r="O45" s="38">
        <v>0.002078</v>
      </c>
      <c r="P45" s="38">
        <v>0.004454</v>
      </c>
      <c r="Q45" s="38">
        <v>0.0058639</v>
      </c>
      <c r="R45" s="38">
        <v>0.0110845</v>
      </c>
      <c r="T45" s="38">
        <f t="shared" si="11"/>
        <v>385</v>
      </c>
      <c r="U45" s="40">
        <f>IF(AND(SUM(C$7:C45)&gt;0.025,SUM(C$7:C45)&lt;0.975),IF(C45=MAX(C$7:C$107),"max","*"),"")</f>
      </c>
      <c r="V45" s="40">
        <f>IF(AND(SUM(D$7:D45)&gt;0.025,SUM(D$7:D45)&lt;0.975),IF(D45=MAX(D$7:D$107),"max","*"),"")</f>
      </c>
      <c r="W45" s="40">
        <f>IF(AND(SUM(E$7:E45)&gt;0.025,SUM(E$7:E45)&lt;0.975),IF(E45=MAX(E$7:E$107),"max","*"),"")</f>
      </c>
      <c r="X45" s="40">
        <f>IF(AND(SUM(F$7:F45)&gt;0.025,SUM(F$7:F45)&lt;0.975),IF(F45=MAX(F$7:F$107),"max","*"),"")</f>
      </c>
      <c r="Y45" s="40">
        <f>IF(AND(SUM(G$7:G45)&gt;0.025,SUM(G$7:G45)&lt;0.975),IF(G45=MAX(G$7:G$107),"max","*"),"")</f>
      </c>
      <c r="Z45" s="40" t="str">
        <f>IF(AND(SUM(H$7:H45)&gt;0.025,SUM(H$7:H45)&lt;0.975),IF(H45=MAX(H$7:H$107),"max","*"),"")</f>
        <v>*</v>
      </c>
      <c r="AA45" s="40">
        <f>IF(AND(SUM(I$7:I45)&gt;0.025,SUM(I$7:I45)&lt;0.975),IF(I45=MAX(I$7:I$107),"max","*"),"")</f>
      </c>
      <c r="AB45" s="40">
        <f>IF(AND(SUM(J$7:J45)&gt;0.025,SUM(J$7:J45)&lt;0.975),IF(J45=MAX(J$7:J$107),"max","*"),"")</f>
      </c>
      <c r="AC45" s="40">
        <f>IF(AND(SUM(K$7:K45)&gt;0.025,SUM(K$7:K45)&lt;0.975),IF(K45=MAX(K$7:K$107),"max","*"),"")</f>
      </c>
      <c r="AD45" s="40">
        <f>IF(AND(SUM(L$7:L45)&gt;0.025,SUM(L$7:L45)&lt;0.975),IF(L45=MAX(L$7:L$107),"max","*"),"")</f>
      </c>
      <c r="AE45" s="40">
        <f>IF(AND(SUM(M$7:M45)&gt;0.025,SUM(M$7:M45)&lt;0.975),IF(M45=MAX(M$7:M$107),"max","*"),"")</f>
      </c>
      <c r="AF45" s="40">
        <f>IF(AND(SUM(N$7:N45)&gt;0.025,SUM(N$7:N45)&lt;0.975),IF(N45=MAX(N$7:N$107),"max","*"),"")</f>
      </c>
      <c r="AG45" s="40">
        <f>IF(AND(SUM(O$7:O45)&gt;0.025,SUM(O$7:O45)&lt;0.975),IF(O45=MAX(O$7:O$107),"max","*"),"")</f>
      </c>
      <c r="AH45" s="40">
        <f>IF(AND(SUM(P$7:P45)&gt;0.025,SUM(P$7:P45)&lt;0.975),IF(P45=MAX(P$7:P$107),"max","*"),"")</f>
      </c>
      <c r="AI45" s="40">
        <f>IF(AND(SUM(Q$7:Q45)&gt;0.025,SUM(Q$7:Q45)&lt;0.975),IF(Q45=MAX(Q$7:Q$107),"max","*"),"")</f>
      </c>
      <c r="AJ45" s="40" t="str">
        <f>IF(AND(SUM(R$7:R45)&gt;0.025,SUM(R$7:R45)&lt;0.975),IF(R45=MAX(R$7:R$107),"max","*"),"")</f>
        <v>*</v>
      </c>
      <c r="AL45" s="41">
        <f t="shared" si="12"/>
        <v>385</v>
      </c>
      <c r="AM45" s="40"/>
      <c r="AN45" s="38">
        <f t="shared" si="13"/>
        <v>0.022792</v>
      </c>
      <c r="AO45" s="38">
        <f t="shared" si="26"/>
        <v>0.0945175</v>
      </c>
      <c r="AP45" s="38">
        <f t="shared" si="27"/>
        <v>0.833371</v>
      </c>
      <c r="AQ45" s="38">
        <f t="shared" si="28"/>
        <v>1.205743</v>
      </c>
      <c r="AR45" s="38">
        <f t="shared" si="29"/>
        <v>3.2329989999999995</v>
      </c>
      <c r="AS45" s="38">
        <f t="shared" si="30"/>
        <v>2.2053955000000003</v>
      </c>
      <c r="AT45" s="38">
        <f t="shared" si="31"/>
        <v>0.47439699999999996</v>
      </c>
      <c r="AU45" s="38">
        <f t="shared" si="32"/>
        <v>0.1672825</v>
      </c>
      <c r="AV45" s="38">
        <f t="shared" si="33"/>
        <v>0.09567250000000001</v>
      </c>
      <c r="AW45" s="38">
        <f t="shared" si="34"/>
        <v>0.1463</v>
      </c>
      <c r="AX45" s="38">
        <f t="shared" si="35"/>
        <v>1.1230065</v>
      </c>
      <c r="AY45" s="38">
        <f t="shared" si="15"/>
        <v>0.923923</v>
      </c>
      <c r="AZ45" s="38">
        <f t="shared" si="15"/>
        <v>0.80003</v>
      </c>
      <c r="BA45" s="38">
        <f t="shared" si="1"/>
        <v>1.7147899999999998</v>
      </c>
      <c r="BB45" s="38">
        <f t="shared" si="2"/>
        <v>2.2576015</v>
      </c>
      <c r="BC45" s="38">
        <f t="shared" si="2"/>
        <v>4.267532500000001</v>
      </c>
      <c r="BE45" s="38">
        <f t="shared" si="36"/>
        <v>1.863476768068463</v>
      </c>
      <c r="BF45" s="38">
        <f t="shared" si="4"/>
        <v>6.58489332685359</v>
      </c>
      <c r="BG45" s="38">
        <f t="shared" si="5"/>
        <v>39.40446613020442</v>
      </c>
      <c r="BH45" s="38">
        <f t="shared" si="6"/>
        <v>45.906815028316764</v>
      </c>
      <c r="BI45" s="38">
        <f t="shared" si="7"/>
        <v>101.44238287798146</v>
      </c>
      <c r="BJ45" s="38">
        <f t="shared" si="8"/>
        <v>71.30545473742409</v>
      </c>
      <c r="BK45" s="38">
        <f t="shared" si="9"/>
        <v>26.279540447256398</v>
      </c>
      <c r="BL45" s="38">
        <f t="shared" si="37"/>
        <v>10.511487761331537</v>
      </c>
      <c r="BM45" s="38">
        <f t="shared" si="38"/>
        <v>6.443741302543678</v>
      </c>
      <c r="BN45" s="38">
        <f t="shared" si="39"/>
        <v>8.714700286611013</v>
      </c>
      <c r="BO45" s="38">
        <f t="shared" si="40"/>
        <v>55.72441377962002</v>
      </c>
      <c r="BP45" s="38">
        <f t="shared" si="41"/>
        <v>43.00231553101896</v>
      </c>
      <c r="BQ45" s="38">
        <f t="shared" si="21"/>
        <v>34.460415632062144</v>
      </c>
      <c r="BR45" s="38">
        <f t="shared" si="42"/>
        <v>72.84258790439375</v>
      </c>
      <c r="BS45" s="38">
        <f t="shared" si="23"/>
        <v>80.23729984838681</v>
      </c>
      <c r="BT45" s="38">
        <f t="shared" si="23"/>
        <v>128.8792158175303</v>
      </c>
      <c r="BV45" s="38">
        <f>SUM(C$7:C45)</f>
        <v>0.9995873999999998</v>
      </c>
      <c r="BW45" s="38">
        <f>SUM(D$7:D45)</f>
        <v>0.9992182999999999</v>
      </c>
      <c r="BX45" s="38">
        <f>SUM(E$7:E45)</f>
        <v>0.9936535000000001</v>
      </c>
      <c r="BY45" s="38">
        <f>SUM(F$7:F45)</f>
        <v>0.9834595</v>
      </c>
      <c r="BZ45" s="38">
        <f>SUM(G$7:G45)</f>
        <v>0.9752559</v>
      </c>
      <c r="CA45" s="38">
        <f>SUM(H$7:H45)</f>
        <v>0.9734999000000002</v>
      </c>
      <c r="CB45" s="38">
        <f>SUM(I$7:I45)</f>
        <v>0.9971150000000001</v>
      </c>
      <c r="CC45" s="38">
        <f>SUM(J$7:J45)</f>
        <v>0.9991466000000001</v>
      </c>
      <c r="CD45" s="38">
        <f>SUM(K$7:K45)</f>
        <v>0.9992270999999999</v>
      </c>
      <c r="CE45" s="38">
        <f>SUM(L$7:L45)</f>
        <v>0.9984560000000002</v>
      </c>
      <c r="CF45" s="38">
        <f>SUM(M$7:M45)</f>
        <v>0.9929802999999998</v>
      </c>
      <c r="CG45" s="38">
        <f>SUM(N$7:N45)</f>
        <v>0.9966327</v>
      </c>
      <c r="CH45" s="38">
        <f>SUM(O$7:O45)</f>
        <v>0.9925107999999999</v>
      </c>
      <c r="CI45" s="38">
        <f>SUM(P$7:P45)</f>
        <v>0.9886912000000002</v>
      </c>
      <c r="CJ45" s="38">
        <f>SUM(Q$7:Q45)</f>
        <v>0.9759869000000001</v>
      </c>
      <c r="CK45" s="38">
        <f>SUM(R$7:R45)</f>
        <v>0.9536796</v>
      </c>
    </row>
    <row r="46" spans="1:89" ht="13.5">
      <c r="A46" s="38">
        <f t="shared" si="24"/>
        <v>390</v>
      </c>
      <c r="B46" s="38">
        <f t="shared" si="25"/>
        <v>395</v>
      </c>
      <c r="C46" s="38">
        <v>0.0001265</v>
      </c>
      <c r="D46" s="38">
        <v>0.0002372</v>
      </c>
      <c r="E46" s="38">
        <v>0.001251</v>
      </c>
      <c r="F46" s="38">
        <v>0.0029205</v>
      </c>
      <c r="G46" s="38">
        <v>0.0051779</v>
      </c>
      <c r="H46" s="38">
        <v>0.0038349</v>
      </c>
      <c r="I46" s="38">
        <v>0.0009302</v>
      </c>
      <c r="J46" s="38">
        <v>0.0001835</v>
      </c>
      <c r="K46" s="38">
        <v>0.0002188</v>
      </c>
      <c r="L46" s="38">
        <v>0.0004206</v>
      </c>
      <c r="M46" s="38">
        <v>0.0015299</v>
      </c>
      <c r="N46" s="38">
        <v>0.0007673</v>
      </c>
      <c r="O46" s="38">
        <v>0.0016521</v>
      </c>
      <c r="P46" s="38">
        <v>0.0031536</v>
      </c>
      <c r="Q46" s="38">
        <v>0.0050196</v>
      </c>
      <c r="R46" s="38">
        <v>0.0075401</v>
      </c>
      <c r="T46" s="38">
        <f t="shared" si="11"/>
        <v>395</v>
      </c>
      <c r="U46" s="40">
        <f>IF(AND(SUM(C$7:C46)&gt;0.025,SUM(C$7:C46)&lt;0.975),IF(C46=MAX(C$7:C$107),"max","*"),"")</f>
      </c>
      <c r="V46" s="40">
        <f>IF(AND(SUM(D$7:D46)&gt;0.025,SUM(D$7:D46)&lt;0.975),IF(D46=MAX(D$7:D$107),"max","*"),"")</f>
      </c>
      <c r="W46" s="40">
        <f>IF(AND(SUM(E$7:E46)&gt;0.025,SUM(E$7:E46)&lt;0.975),IF(E46=MAX(E$7:E$107),"max","*"),"")</f>
      </c>
      <c r="X46" s="40">
        <f>IF(AND(SUM(F$7:F46)&gt;0.025,SUM(F$7:F46)&lt;0.975),IF(F46=MAX(F$7:F$107),"max","*"),"")</f>
      </c>
      <c r="Y46" s="40">
        <f>IF(AND(SUM(G$7:G46)&gt;0.025,SUM(G$7:G46)&lt;0.975),IF(G46=MAX(G$7:G$107),"max","*"),"")</f>
      </c>
      <c r="Z46" s="40">
        <f>IF(AND(SUM(H$7:H46)&gt;0.025,SUM(H$7:H46)&lt;0.975),IF(H46=MAX(H$7:H$107),"max","*"),"")</f>
      </c>
      <c r="AA46" s="40">
        <f>IF(AND(SUM(I$7:I46)&gt;0.025,SUM(I$7:I46)&lt;0.975),IF(I46=MAX(I$7:I$107),"max","*"),"")</f>
      </c>
      <c r="AB46" s="40">
        <f>IF(AND(SUM(J$7:J46)&gt;0.025,SUM(J$7:J46)&lt;0.975),IF(J46=MAX(J$7:J$107),"max","*"),"")</f>
      </c>
      <c r="AC46" s="40">
        <f>IF(AND(SUM(K$7:K46)&gt;0.025,SUM(K$7:K46)&lt;0.975),IF(K46=MAX(K$7:K$107),"max","*"),"")</f>
      </c>
      <c r="AD46" s="40">
        <f>IF(AND(SUM(L$7:L46)&gt;0.025,SUM(L$7:L46)&lt;0.975),IF(L46=MAX(L$7:L$107),"max","*"),"")</f>
      </c>
      <c r="AE46" s="40">
        <f>IF(AND(SUM(M$7:M46)&gt;0.025,SUM(M$7:M46)&lt;0.975),IF(M46=MAX(M$7:M$107),"max","*"),"")</f>
      </c>
      <c r="AF46" s="40">
        <f>IF(AND(SUM(N$7:N46)&gt;0.025,SUM(N$7:N46)&lt;0.975),IF(N46=MAX(N$7:N$107),"max","*"),"")</f>
      </c>
      <c r="AG46" s="40">
        <f>IF(AND(SUM(O$7:O46)&gt;0.025,SUM(O$7:O46)&lt;0.975),IF(O46=MAX(O$7:O$107),"max","*"),"")</f>
      </c>
      <c r="AH46" s="40">
        <f>IF(AND(SUM(P$7:P46)&gt;0.025,SUM(P$7:P46)&lt;0.975),IF(P46=MAX(P$7:P$107),"max","*"),"")</f>
      </c>
      <c r="AI46" s="40">
        <f>IF(AND(SUM(Q$7:Q46)&gt;0.025,SUM(Q$7:Q46)&lt;0.975),IF(Q46=MAX(Q$7:Q$107),"max","*"),"")</f>
      </c>
      <c r="AJ46" s="40" t="str">
        <f>IF(AND(SUM(R$7:R46)&gt;0.025,SUM(R$7:R46)&lt;0.975),IF(R46=MAX(R$7:R$107),"max","*"),"")</f>
        <v>*</v>
      </c>
      <c r="AL46" s="41">
        <f t="shared" si="12"/>
        <v>395</v>
      </c>
      <c r="AM46" s="40"/>
      <c r="AN46" s="38">
        <f t="shared" si="13"/>
        <v>0.049967500000000005</v>
      </c>
      <c r="AO46" s="38">
        <f t="shared" si="26"/>
        <v>0.093694</v>
      </c>
      <c r="AP46" s="38">
        <f t="shared" si="27"/>
        <v>0.494145</v>
      </c>
      <c r="AQ46" s="38">
        <f t="shared" si="28"/>
        <v>1.1535975</v>
      </c>
      <c r="AR46" s="38">
        <f t="shared" si="29"/>
        <v>2.0452705</v>
      </c>
      <c r="AS46" s="38">
        <f t="shared" si="30"/>
        <v>1.5147855000000001</v>
      </c>
      <c r="AT46" s="38">
        <f t="shared" si="31"/>
        <v>0.367429</v>
      </c>
      <c r="AU46" s="38">
        <f t="shared" si="32"/>
        <v>0.07248249999999999</v>
      </c>
      <c r="AV46" s="38">
        <f t="shared" si="33"/>
        <v>0.086426</v>
      </c>
      <c r="AW46" s="38">
        <f t="shared" si="34"/>
        <v>0.16613699999999998</v>
      </c>
      <c r="AX46" s="38">
        <f t="shared" si="35"/>
        <v>0.6043105</v>
      </c>
      <c r="AY46" s="38">
        <f t="shared" si="15"/>
        <v>0.3030835</v>
      </c>
      <c r="AZ46" s="38">
        <f t="shared" si="15"/>
        <v>0.6525795000000001</v>
      </c>
      <c r="BA46" s="38">
        <f t="shared" si="1"/>
        <v>1.245672</v>
      </c>
      <c r="BB46" s="38">
        <f t="shared" si="2"/>
        <v>1.982742</v>
      </c>
      <c r="BC46" s="38">
        <f t="shared" si="2"/>
        <v>2.9783395</v>
      </c>
      <c r="BE46" s="38">
        <f t="shared" si="36"/>
        <v>4.443443600711969</v>
      </c>
      <c r="BF46" s="38">
        <f t="shared" si="4"/>
        <v>7.162938022368177</v>
      </c>
      <c r="BG46" s="38">
        <f t="shared" si="5"/>
        <v>26.274111899432654</v>
      </c>
      <c r="BH46" s="38">
        <f t="shared" si="6"/>
        <v>50.17335012916826</v>
      </c>
      <c r="BI46" s="38">
        <f t="shared" si="7"/>
        <v>74.44998848244623</v>
      </c>
      <c r="BJ46" s="38">
        <f t="shared" si="8"/>
        <v>56.67725844771635</v>
      </c>
      <c r="BK46" s="38">
        <f t="shared" si="9"/>
        <v>22.648611696984304</v>
      </c>
      <c r="BL46" s="38">
        <f t="shared" si="37"/>
        <v>5.028434299968158</v>
      </c>
      <c r="BM46" s="38">
        <f t="shared" si="38"/>
        <v>6.400149764834579</v>
      </c>
      <c r="BN46" s="38">
        <f t="shared" si="39"/>
        <v>10.961752389345978</v>
      </c>
      <c r="BO46" s="38">
        <f t="shared" si="40"/>
        <v>33.60934546168977</v>
      </c>
      <c r="BP46" s="38">
        <f t="shared" si="41"/>
        <v>15.880325799506734</v>
      </c>
      <c r="BQ46" s="38">
        <f t="shared" si="21"/>
        <v>31.81777454306631</v>
      </c>
      <c r="BR46" s="38">
        <f t="shared" si="42"/>
        <v>59.956584781860954</v>
      </c>
      <c r="BS46" s="38">
        <f t="shared" si="23"/>
        <v>80.9298823322575</v>
      </c>
      <c r="BT46" s="38">
        <f t="shared" si="23"/>
        <v>104.68331886975588</v>
      </c>
      <c r="BV46" s="38">
        <f>SUM(C$7:C46)</f>
        <v>0.9997138999999998</v>
      </c>
      <c r="BW46" s="38">
        <f>SUM(D$7:D46)</f>
        <v>0.9994554999999999</v>
      </c>
      <c r="BX46" s="38">
        <f>SUM(E$7:E46)</f>
        <v>0.9949045000000001</v>
      </c>
      <c r="BY46" s="38">
        <f>SUM(F$7:F46)</f>
        <v>0.98638</v>
      </c>
      <c r="BZ46" s="38">
        <f>SUM(G$7:G46)</f>
        <v>0.9804337999999999</v>
      </c>
      <c r="CA46" s="38">
        <f>SUM(H$7:H46)</f>
        <v>0.9773348000000002</v>
      </c>
      <c r="CB46" s="38">
        <f>SUM(I$7:I46)</f>
        <v>0.9980452000000001</v>
      </c>
      <c r="CC46" s="38">
        <f>SUM(J$7:J46)</f>
        <v>0.9993301000000001</v>
      </c>
      <c r="CD46" s="38">
        <f>SUM(K$7:K46)</f>
        <v>0.9994458999999999</v>
      </c>
      <c r="CE46" s="38">
        <f>SUM(L$7:L46)</f>
        <v>0.9988766000000002</v>
      </c>
      <c r="CF46" s="38">
        <f>SUM(M$7:M46)</f>
        <v>0.9945101999999998</v>
      </c>
      <c r="CG46" s="38">
        <f>SUM(N$7:N46)</f>
        <v>0.9974000000000001</v>
      </c>
      <c r="CH46" s="38">
        <f>SUM(O$7:O46)</f>
        <v>0.9941629</v>
      </c>
      <c r="CI46" s="38">
        <f>SUM(P$7:P46)</f>
        <v>0.9918448000000002</v>
      </c>
      <c r="CJ46" s="38">
        <f>SUM(Q$7:Q46)</f>
        <v>0.9810065000000001</v>
      </c>
      <c r="CK46" s="38">
        <f>SUM(R$7:R46)</f>
        <v>0.9612197</v>
      </c>
    </row>
    <row r="47" spans="1:89" ht="13.5">
      <c r="A47" s="38">
        <f t="shared" si="24"/>
        <v>400</v>
      </c>
      <c r="B47" s="38">
        <f t="shared" si="25"/>
        <v>405</v>
      </c>
      <c r="C47" s="38">
        <v>4.74E-05</v>
      </c>
      <c r="D47" s="38">
        <v>8.04E-05</v>
      </c>
      <c r="E47" s="38">
        <v>0.001613</v>
      </c>
      <c r="F47" s="38">
        <v>0.0025446</v>
      </c>
      <c r="G47" s="38">
        <v>0.0029837</v>
      </c>
      <c r="H47" s="38">
        <v>0.0046686</v>
      </c>
      <c r="I47" s="38">
        <v>0.0003719</v>
      </c>
      <c r="J47" s="38">
        <v>0.0001786</v>
      </c>
      <c r="K47" s="38">
        <v>0.0001816</v>
      </c>
      <c r="L47" s="38">
        <v>0.0003592</v>
      </c>
      <c r="M47" s="38">
        <v>0.0036365</v>
      </c>
      <c r="N47" s="38">
        <v>0.0006977</v>
      </c>
      <c r="O47" s="38">
        <v>0.0019152</v>
      </c>
      <c r="P47" s="38">
        <v>0.0027097</v>
      </c>
      <c r="Q47" s="38">
        <v>0.0052537</v>
      </c>
      <c r="R47" s="38">
        <v>0.0077304</v>
      </c>
      <c r="T47" s="38">
        <f t="shared" si="11"/>
        <v>405</v>
      </c>
      <c r="U47" s="40">
        <f>IF(AND(SUM(C$7:C47)&gt;0.025,SUM(C$7:C47)&lt;0.975),IF(C47=MAX(C$7:C$107),"max","*"),"")</f>
      </c>
      <c r="V47" s="40">
        <f>IF(AND(SUM(D$7:D47)&gt;0.025,SUM(D$7:D47)&lt;0.975),IF(D47=MAX(D$7:D$107),"max","*"),"")</f>
      </c>
      <c r="W47" s="40">
        <f>IF(AND(SUM(E$7:E47)&gt;0.025,SUM(E$7:E47)&lt;0.975),IF(E47=MAX(E$7:E$107),"max","*"),"")</f>
      </c>
      <c r="X47" s="40">
        <f>IF(AND(SUM(F$7:F47)&gt;0.025,SUM(F$7:F47)&lt;0.975),IF(F47=MAX(F$7:F$107),"max","*"),"")</f>
      </c>
      <c r="Y47" s="40">
        <f>IF(AND(SUM(G$7:G47)&gt;0.025,SUM(G$7:G47)&lt;0.975),IF(G47=MAX(G$7:G$107),"max","*"),"")</f>
      </c>
      <c r="Z47" s="40">
        <f>IF(AND(SUM(H$7:H47)&gt;0.025,SUM(H$7:H47)&lt;0.975),IF(H47=MAX(H$7:H$107),"max","*"),"")</f>
      </c>
      <c r="AA47" s="40">
        <f>IF(AND(SUM(I$7:I47)&gt;0.025,SUM(I$7:I47)&lt;0.975),IF(I47=MAX(I$7:I$107),"max","*"),"")</f>
      </c>
      <c r="AB47" s="40">
        <f>IF(AND(SUM(J$7:J47)&gt;0.025,SUM(J$7:J47)&lt;0.975),IF(J47=MAX(J$7:J$107),"max","*"),"")</f>
      </c>
      <c r="AC47" s="40">
        <f>IF(AND(SUM(K$7:K47)&gt;0.025,SUM(K$7:K47)&lt;0.975),IF(K47=MAX(K$7:K$107),"max","*"),"")</f>
      </c>
      <c r="AD47" s="40">
        <f>IF(AND(SUM(L$7:L47)&gt;0.025,SUM(L$7:L47)&lt;0.975),IF(L47=MAX(L$7:L$107),"max","*"),"")</f>
      </c>
      <c r="AE47" s="40">
        <f>IF(AND(SUM(M$7:M47)&gt;0.025,SUM(M$7:M47)&lt;0.975),IF(M47=MAX(M$7:M$107),"max","*"),"")</f>
      </c>
      <c r="AF47" s="40">
        <f>IF(AND(SUM(N$7:N47)&gt;0.025,SUM(N$7:N47)&lt;0.975),IF(N47=MAX(N$7:N$107),"max","*"),"")</f>
      </c>
      <c r="AG47" s="40">
        <f>IF(AND(SUM(O$7:O47)&gt;0.025,SUM(O$7:O47)&lt;0.975),IF(O47=MAX(O$7:O$107),"max","*"),"")</f>
      </c>
      <c r="AH47" s="40">
        <f>IF(AND(SUM(P$7:P47)&gt;0.025,SUM(P$7:P47)&lt;0.975),IF(P47=MAX(P$7:P$107),"max","*"),"")</f>
      </c>
      <c r="AI47" s="40">
        <f>IF(AND(SUM(Q$7:Q47)&gt;0.025,SUM(Q$7:Q47)&lt;0.975),IF(Q47=MAX(Q$7:Q$107),"max","*"),"")</f>
      </c>
      <c r="AJ47" s="40" t="str">
        <f>IF(AND(SUM(R$7:R47)&gt;0.025,SUM(R$7:R47)&lt;0.975),IF(R47=MAX(R$7:R$107),"max","*"),"")</f>
        <v>*</v>
      </c>
      <c r="AL47" s="38">
        <f t="shared" si="12"/>
        <v>405</v>
      </c>
      <c r="AM47" s="40"/>
      <c r="AN47" s="38">
        <f t="shared" si="13"/>
        <v>0.019197</v>
      </c>
      <c r="AO47" s="38">
        <f t="shared" si="26"/>
        <v>0.032562</v>
      </c>
      <c r="AP47" s="38">
        <f t="shared" si="27"/>
        <v>0.653265</v>
      </c>
      <c r="AQ47" s="38">
        <f t="shared" si="28"/>
        <v>1.0305630000000001</v>
      </c>
      <c r="AR47" s="38">
        <f t="shared" si="29"/>
        <v>1.2083985000000002</v>
      </c>
      <c r="AS47" s="38">
        <f t="shared" si="30"/>
        <v>1.890783</v>
      </c>
      <c r="AT47" s="38">
        <f t="shared" si="31"/>
        <v>0.1506195</v>
      </c>
      <c r="AU47" s="38">
        <f t="shared" si="32"/>
        <v>0.07233300000000001</v>
      </c>
      <c r="AV47" s="38">
        <f t="shared" si="33"/>
        <v>0.073548</v>
      </c>
      <c r="AW47" s="38">
        <f t="shared" si="34"/>
        <v>0.145476</v>
      </c>
      <c r="AX47" s="38">
        <f t="shared" si="35"/>
        <v>1.4727824999999999</v>
      </c>
      <c r="AY47" s="38">
        <f t="shared" si="15"/>
        <v>0.2825685</v>
      </c>
      <c r="AZ47" s="38">
        <f t="shared" si="15"/>
        <v>0.775656</v>
      </c>
      <c r="BA47" s="38">
        <f t="shared" si="1"/>
        <v>1.0974285000000001</v>
      </c>
      <c r="BB47" s="38">
        <f t="shared" si="2"/>
        <v>2.1277485</v>
      </c>
      <c r="BC47" s="38">
        <f t="shared" si="2"/>
        <v>3.130812</v>
      </c>
      <c r="BE47" s="38">
        <f t="shared" si="36"/>
        <v>1.8473877274271409</v>
      </c>
      <c r="BF47" s="38">
        <f t="shared" si="4"/>
        <v>2.715380668302455</v>
      </c>
      <c r="BG47" s="38">
        <f t="shared" si="5"/>
        <v>38.7135073961198</v>
      </c>
      <c r="BH47" s="38">
        <f t="shared" si="6"/>
        <v>50.640442020230154</v>
      </c>
      <c r="BI47" s="38">
        <f t="shared" si="7"/>
        <v>50.35475380575753</v>
      </c>
      <c r="BJ47" s="38">
        <f t="shared" si="8"/>
        <v>80.81690676023103</v>
      </c>
      <c r="BK47" s="38">
        <f t="shared" si="9"/>
        <v>10.252868676660263</v>
      </c>
      <c r="BL47" s="38">
        <f t="shared" si="37"/>
        <v>5.503322656199564</v>
      </c>
      <c r="BM47" s="38">
        <f t="shared" si="38"/>
        <v>5.951346992678615</v>
      </c>
      <c r="BN47" s="38">
        <f t="shared" si="39"/>
        <v>10.557224113092094</v>
      </c>
      <c r="BO47" s="38">
        <f t="shared" si="40"/>
        <v>91.0313103354807</v>
      </c>
      <c r="BP47" s="38">
        <f t="shared" si="41"/>
        <v>16.517083370453737</v>
      </c>
      <c r="BQ47" s="38">
        <f t="shared" si="21"/>
        <v>42.39203926056659</v>
      </c>
      <c r="BR47" s="38">
        <f t="shared" si="42"/>
        <v>59.260587182865926</v>
      </c>
      <c r="BS47" s="38">
        <f t="shared" si="23"/>
        <v>98.57141669249877</v>
      </c>
      <c r="BT47" s="38">
        <f t="shared" si="23"/>
        <v>126.31561951647899</v>
      </c>
      <c r="BV47" s="38">
        <f>SUM(C$7:C47)</f>
        <v>0.9997612999999999</v>
      </c>
      <c r="BW47" s="38">
        <f>SUM(D$7:D47)</f>
        <v>0.9995358999999999</v>
      </c>
      <c r="BX47" s="38">
        <f>SUM(E$7:E47)</f>
        <v>0.9965175000000001</v>
      </c>
      <c r="BY47" s="38">
        <f>SUM(F$7:F47)</f>
        <v>0.9889246</v>
      </c>
      <c r="BZ47" s="38">
        <f>SUM(G$7:G47)</f>
        <v>0.9834174999999999</v>
      </c>
      <c r="CA47" s="38">
        <f>SUM(H$7:H47)</f>
        <v>0.9820034000000002</v>
      </c>
      <c r="CB47" s="38">
        <f>SUM(I$7:I47)</f>
        <v>0.9984171000000001</v>
      </c>
      <c r="CC47" s="38">
        <f>SUM(J$7:J47)</f>
        <v>0.9995087000000001</v>
      </c>
      <c r="CD47" s="38">
        <f>SUM(K$7:K47)</f>
        <v>0.9996274999999999</v>
      </c>
      <c r="CE47" s="38">
        <f>SUM(L$7:L47)</f>
        <v>0.9992358000000002</v>
      </c>
      <c r="CF47" s="38">
        <f>SUM(M$7:M47)</f>
        <v>0.9981466999999998</v>
      </c>
      <c r="CG47" s="38">
        <f>SUM(N$7:N47)</f>
        <v>0.9980977000000001</v>
      </c>
      <c r="CH47" s="38">
        <f>SUM(O$7:O47)</f>
        <v>0.9960781</v>
      </c>
      <c r="CI47" s="38">
        <f>SUM(P$7:P47)</f>
        <v>0.9945545000000002</v>
      </c>
      <c r="CJ47" s="38">
        <f>SUM(Q$7:Q47)</f>
        <v>0.9862602000000001</v>
      </c>
      <c r="CK47" s="38">
        <f>SUM(R$7:R47)</f>
        <v>0.9689501</v>
      </c>
    </row>
    <row r="48" spans="1:89" ht="13.5">
      <c r="A48" s="38">
        <f t="shared" si="24"/>
        <v>410</v>
      </c>
      <c r="B48" s="38">
        <f t="shared" si="25"/>
        <v>415</v>
      </c>
      <c r="C48" s="38">
        <v>4.23E-05</v>
      </c>
      <c r="D48" s="38">
        <v>0.0001369</v>
      </c>
      <c r="E48" s="38">
        <v>0.0013561</v>
      </c>
      <c r="F48" s="38">
        <v>0.0025395</v>
      </c>
      <c r="G48" s="38">
        <v>0.0031319</v>
      </c>
      <c r="H48" s="38">
        <v>0.0057817</v>
      </c>
      <c r="I48" s="38">
        <v>0.000431</v>
      </c>
      <c r="J48" s="38">
        <v>0.0001364</v>
      </c>
      <c r="K48" s="38">
        <v>8.24E-05</v>
      </c>
      <c r="L48" s="38">
        <v>0.0001406</v>
      </c>
      <c r="M48" s="38">
        <v>0.0004111</v>
      </c>
      <c r="N48" s="38">
        <v>0.0003648</v>
      </c>
      <c r="O48" s="38">
        <v>0.0009338</v>
      </c>
      <c r="P48" s="38">
        <v>0.0012016</v>
      </c>
      <c r="Q48" s="38">
        <v>0.0034258</v>
      </c>
      <c r="R48" s="38">
        <v>0.0054924</v>
      </c>
      <c r="T48" s="38">
        <f t="shared" si="11"/>
        <v>415</v>
      </c>
      <c r="U48" s="40">
        <f>IF(AND(SUM(C$7:C48)&gt;0.025,SUM(C$7:C48)&lt;0.975),IF(C48=MAX(C$7:C$107),"max","*"),"")</f>
      </c>
      <c r="V48" s="40">
        <f>IF(AND(SUM(D$7:D48)&gt;0.025,SUM(D$7:D48)&lt;0.975),IF(D48=MAX(D$7:D$107),"max","*"),"")</f>
      </c>
      <c r="W48" s="40">
        <f>IF(AND(SUM(E$7:E48)&gt;0.025,SUM(E$7:E48)&lt;0.975),IF(E48=MAX(E$7:E$107),"max","*"),"")</f>
      </c>
      <c r="X48" s="40">
        <f>IF(AND(SUM(F$7:F48)&gt;0.025,SUM(F$7:F48)&lt;0.975),IF(F48=MAX(F$7:F$107),"max","*"),"")</f>
      </c>
      <c r="Y48" s="40">
        <f>IF(AND(SUM(G$7:G48)&gt;0.025,SUM(G$7:G48)&lt;0.975),IF(G48=MAX(G$7:G$107),"max","*"),"")</f>
      </c>
      <c r="Z48" s="40">
        <f>IF(AND(SUM(H$7:H48)&gt;0.025,SUM(H$7:H48)&lt;0.975),IF(H48=MAX(H$7:H$107),"max","*"),"")</f>
      </c>
      <c r="AA48" s="40">
        <f>IF(AND(SUM(I$7:I48)&gt;0.025,SUM(I$7:I48)&lt;0.975),IF(I48=MAX(I$7:I$107),"max","*"),"")</f>
      </c>
      <c r="AB48" s="40">
        <f>IF(AND(SUM(J$7:J48)&gt;0.025,SUM(J$7:J48)&lt;0.975),IF(J48=MAX(J$7:J$107),"max","*"),"")</f>
      </c>
      <c r="AC48" s="40">
        <f>IF(AND(SUM(K$7:K48)&gt;0.025,SUM(K$7:K48)&lt;0.975),IF(K48=MAX(K$7:K$107),"max","*"),"")</f>
      </c>
      <c r="AD48" s="40">
        <f>IF(AND(SUM(L$7:L48)&gt;0.025,SUM(L$7:L48)&lt;0.975),IF(L48=MAX(L$7:L$107),"max","*"),"")</f>
      </c>
      <c r="AE48" s="40">
        <f>IF(AND(SUM(M$7:M48)&gt;0.025,SUM(M$7:M48)&lt;0.975),IF(M48=MAX(M$7:M$107),"max","*"),"")</f>
      </c>
      <c r="AF48" s="40">
        <f>IF(AND(SUM(N$7:N48)&gt;0.025,SUM(N$7:N48)&lt;0.975),IF(N48=MAX(N$7:N$107),"max","*"),"")</f>
      </c>
      <c r="AG48" s="40">
        <f>IF(AND(SUM(O$7:O48)&gt;0.025,SUM(O$7:O48)&lt;0.975),IF(O48=MAX(O$7:O$107),"max","*"),"")</f>
      </c>
      <c r="AH48" s="40">
        <f>IF(AND(SUM(P$7:P48)&gt;0.025,SUM(P$7:P48)&lt;0.975),IF(P48=MAX(P$7:P$107),"max","*"),"")</f>
      </c>
      <c r="AI48" s="40">
        <f>IF(AND(SUM(Q$7:Q48)&gt;0.025,SUM(Q$7:Q48)&lt;0.975),IF(Q48=MAX(Q$7:Q$107),"max","*"),"")</f>
      </c>
      <c r="AJ48" s="40" t="str">
        <f>IF(AND(SUM(R$7:R48)&gt;0.025,SUM(R$7:R48)&lt;0.975),IF(R48=MAX(R$7:R$107),"max","*"),"")</f>
        <v>*</v>
      </c>
      <c r="AL48" s="38">
        <f t="shared" si="12"/>
        <v>415</v>
      </c>
      <c r="AM48" s="40"/>
      <c r="AN48" s="38">
        <f t="shared" si="13"/>
        <v>0.0175545</v>
      </c>
      <c r="AO48" s="38">
        <f t="shared" si="26"/>
        <v>0.056813499999999996</v>
      </c>
      <c r="AP48" s="38">
        <f t="shared" si="27"/>
        <v>0.5627815</v>
      </c>
      <c r="AQ48" s="38">
        <f t="shared" si="28"/>
        <v>1.0538925000000001</v>
      </c>
      <c r="AR48" s="38">
        <f t="shared" si="29"/>
        <v>1.2997385</v>
      </c>
      <c r="AS48" s="38">
        <f t="shared" si="30"/>
        <v>2.3994055</v>
      </c>
      <c r="AT48" s="38">
        <f t="shared" si="31"/>
        <v>0.178865</v>
      </c>
      <c r="AU48" s="38">
        <f t="shared" si="32"/>
        <v>0.056606000000000004</v>
      </c>
      <c r="AV48" s="38">
        <f t="shared" si="33"/>
        <v>0.034196</v>
      </c>
      <c r="AW48" s="38">
        <f t="shared" si="34"/>
        <v>0.058349</v>
      </c>
      <c r="AX48" s="38">
        <f t="shared" si="35"/>
        <v>0.1706065</v>
      </c>
      <c r="AY48" s="38">
        <f t="shared" si="15"/>
        <v>0.151392</v>
      </c>
      <c r="AZ48" s="38">
        <f t="shared" si="15"/>
        <v>0.387527</v>
      </c>
      <c r="BA48" s="38">
        <f t="shared" si="1"/>
        <v>0.498664</v>
      </c>
      <c r="BB48" s="38">
        <f t="shared" si="2"/>
        <v>1.421707</v>
      </c>
      <c r="BC48" s="38">
        <f t="shared" si="2"/>
        <v>2.279346</v>
      </c>
      <c r="BE48" s="38">
        <f t="shared" si="36"/>
        <v>1.8198649852158915</v>
      </c>
      <c r="BF48" s="38">
        <f t="shared" si="4"/>
        <v>5.140444280875468</v>
      </c>
      <c r="BG48" s="38">
        <f t="shared" si="5"/>
        <v>36.885081292185475</v>
      </c>
      <c r="BH48" s="38">
        <f t="shared" si="6"/>
        <v>57.9579127114527</v>
      </c>
      <c r="BI48" s="38">
        <f t="shared" si="7"/>
        <v>61.306362083045705</v>
      </c>
      <c r="BJ48" s="38">
        <f t="shared" si="8"/>
        <v>115.87765517913127</v>
      </c>
      <c r="BK48" s="38">
        <f t="shared" si="9"/>
        <v>13.356544364280953</v>
      </c>
      <c r="BL48" s="38">
        <f t="shared" si="37"/>
        <v>4.695493841939469</v>
      </c>
      <c r="BM48" s="38">
        <f t="shared" si="38"/>
        <v>3.0069677910413803</v>
      </c>
      <c r="BN48" s="38">
        <f t="shared" si="39"/>
        <v>4.628508791774075</v>
      </c>
      <c r="BO48" s="38">
        <f t="shared" si="40"/>
        <v>11.632902840630116</v>
      </c>
      <c r="BP48" s="38">
        <f t="shared" si="41"/>
        <v>9.795195490586721</v>
      </c>
      <c r="BQ48" s="38">
        <f t="shared" si="21"/>
        <v>23.54115268653749</v>
      </c>
      <c r="BR48" s="38">
        <f t="shared" si="42"/>
        <v>29.952865248908903</v>
      </c>
      <c r="BS48" s="38">
        <f t="shared" si="23"/>
        <v>74.00342865227235</v>
      </c>
      <c r="BT48" s="38">
        <f t="shared" si="23"/>
        <v>104.33738402244717</v>
      </c>
      <c r="BV48" s="38">
        <f>SUM(C$7:C48)</f>
        <v>0.9998035999999999</v>
      </c>
      <c r="BW48" s="38">
        <f>SUM(D$7:D48)</f>
        <v>0.9996727999999999</v>
      </c>
      <c r="BX48" s="38">
        <f>SUM(E$7:E48)</f>
        <v>0.9978736</v>
      </c>
      <c r="BY48" s="38">
        <f>SUM(F$7:F48)</f>
        <v>0.9914641000000001</v>
      </c>
      <c r="BZ48" s="38">
        <f>SUM(G$7:G48)</f>
        <v>0.9865493999999999</v>
      </c>
      <c r="CA48" s="38">
        <f>SUM(H$7:H48)</f>
        <v>0.9877851000000002</v>
      </c>
      <c r="CB48" s="38">
        <f>SUM(I$7:I48)</f>
        <v>0.9988481</v>
      </c>
      <c r="CC48" s="38">
        <f>SUM(J$7:J48)</f>
        <v>0.9996451000000002</v>
      </c>
      <c r="CD48" s="38">
        <f>SUM(K$7:K48)</f>
        <v>0.9997098999999999</v>
      </c>
      <c r="CE48" s="38">
        <f>SUM(L$7:L48)</f>
        <v>0.9993764000000003</v>
      </c>
      <c r="CF48" s="38">
        <f>SUM(M$7:M48)</f>
        <v>0.9985577999999998</v>
      </c>
      <c r="CG48" s="38">
        <f>SUM(N$7:N48)</f>
        <v>0.9984625000000001</v>
      </c>
      <c r="CH48" s="38">
        <f>SUM(O$7:O48)</f>
        <v>0.9970119</v>
      </c>
      <c r="CI48" s="38">
        <f>SUM(P$7:P48)</f>
        <v>0.9957561000000003</v>
      </c>
      <c r="CJ48" s="38">
        <f>SUM(Q$7:Q48)</f>
        <v>0.9896860000000002</v>
      </c>
      <c r="CK48" s="38">
        <f>SUM(R$7:R48)</f>
        <v>0.9744425</v>
      </c>
    </row>
    <row r="49" spans="1:89" ht="13.5">
      <c r="A49" s="38">
        <f t="shared" si="24"/>
        <v>420</v>
      </c>
      <c r="B49" s="38">
        <f t="shared" si="25"/>
        <v>425</v>
      </c>
      <c r="C49" s="38">
        <v>1.44E-05</v>
      </c>
      <c r="D49" s="38">
        <v>0.0001348</v>
      </c>
      <c r="E49" s="38">
        <v>0.0003613</v>
      </c>
      <c r="F49" s="38">
        <v>0.001116</v>
      </c>
      <c r="G49" s="38">
        <v>0.0043904</v>
      </c>
      <c r="H49" s="38">
        <v>0.0026794</v>
      </c>
      <c r="I49" s="38">
        <v>0.000367</v>
      </c>
      <c r="J49" s="38">
        <v>0.0001017</v>
      </c>
      <c r="K49" s="38">
        <v>5.2E-05</v>
      </c>
      <c r="L49" s="38">
        <v>0.0001973</v>
      </c>
      <c r="M49" s="38">
        <v>0.0002413</v>
      </c>
      <c r="N49" s="38">
        <v>0.0003484</v>
      </c>
      <c r="O49" s="38">
        <v>0.0006015</v>
      </c>
      <c r="P49" s="38">
        <v>0.0007969</v>
      </c>
      <c r="Q49" s="38">
        <v>0.002517</v>
      </c>
      <c r="R49" s="38">
        <v>0.0044776</v>
      </c>
      <c r="T49" s="38">
        <f t="shared" si="11"/>
        <v>425</v>
      </c>
      <c r="U49" s="40">
        <f>IF(AND(SUM(C$7:C49)&gt;0.025,SUM(C$7:C49)&lt;0.975),IF(C49=MAX(C$7:C$107),"max","*"),"")</f>
      </c>
      <c r="V49" s="40">
        <f>IF(AND(SUM(D$7:D49)&gt;0.025,SUM(D$7:D49)&lt;0.975),IF(D49=MAX(D$7:D$107),"max","*"),"")</f>
      </c>
      <c r="W49" s="40">
        <f>IF(AND(SUM(E$7:E49)&gt;0.025,SUM(E$7:E49)&lt;0.975),IF(E49=MAX(E$7:E$107),"max","*"),"")</f>
      </c>
      <c r="X49" s="40">
        <f>IF(AND(SUM(F$7:F49)&gt;0.025,SUM(F$7:F49)&lt;0.975),IF(F49=MAX(F$7:F$107),"max","*"),"")</f>
      </c>
      <c r="Y49" s="40">
        <f>IF(AND(SUM(G$7:G49)&gt;0.025,SUM(G$7:G49)&lt;0.975),IF(G49=MAX(G$7:G$107),"max","*"),"")</f>
      </c>
      <c r="Z49" s="40">
        <f>IF(AND(SUM(H$7:H49)&gt;0.025,SUM(H$7:H49)&lt;0.975),IF(H49=MAX(H$7:H$107),"max","*"),"")</f>
      </c>
      <c r="AA49" s="40">
        <f>IF(AND(SUM(I$7:I49)&gt;0.025,SUM(I$7:I49)&lt;0.975),IF(I49=MAX(I$7:I$107),"max","*"),"")</f>
      </c>
      <c r="AB49" s="40">
        <f>IF(AND(SUM(J$7:J49)&gt;0.025,SUM(J$7:J49)&lt;0.975),IF(J49=MAX(J$7:J$107),"max","*"),"")</f>
      </c>
      <c r="AC49" s="40">
        <f>IF(AND(SUM(K$7:K49)&gt;0.025,SUM(K$7:K49)&lt;0.975),IF(K49=MAX(K$7:K$107),"max","*"),"")</f>
      </c>
      <c r="AD49" s="40">
        <f>IF(AND(SUM(L$7:L49)&gt;0.025,SUM(L$7:L49)&lt;0.975),IF(L49=MAX(L$7:L$107),"max","*"),"")</f>
      </c>
      <c r="AE49" s="40">
        <f>IF(AND(SUM(M$7:M49)&gt;0.025,SUM(M$7:M49)&lt;0.975),IF(M49=MAX(M$7:M$107),"max","*"),"")</f>
      </c>
      <c r="AF49" s="40">
        <f>IF(AND(SUM(N$7:N49)&gt;0.025,SUM(N$7:N49)&lt;0.975),IF(N49=MAX(N$7:N$107),"max","*"),"")</f>
      </c>
      <c r="AG49" s="40">
        <f>IF(AND(SUM(O$7:O49)&gt;0.025,SUM(O$7:O49)&lt;0.975),IF(O49=MAX(O$7:O$107),"max","*"),"")</f>
      </c>
      <c r="AH49" s="40">
        <f>IF(AND(SUM(P$7:P49)&gt;0.025,SUM(P$7:P49)&lt;0.975),IF(P49=MAX(P$7:P$107),"max","*"),"")</f>
      </c>
      <c r="AI49" s="40">
        <f>IF(AND(SUM(Q$7:Q49)&gt;0.025,SUM(Q$7:Q49)&lt;0.975),IF(Q49=MAX(Q$7:Q$107),"max","*"),"")</f>
      </c>
      <c r="AJ49" s="40">
        <f>IF(AND(SUM(R$7:R49)&gt;0.025,SUM(R$7:R49)&lt;0.975),IF(R49=MAX(R$7:R$107),"max","*"),"")</f>
      </c>
      <c r="AL49" s="38">
        <f t="shared" si="12"/>
        <v>425</v>
      </c>
      <c r="AM49" s="40"/>
      <c r="AN49" s="38">
        <f t="shared" si="13"/>
        <v>0.00612</v>
      </c>
      <c r="AO49" s="38">
        <f t="shared" si="26"/>
        <v>0.05729</v>
      </c>
      <c r="AP49" s="38">
        <f t="shared" si="27"/>
        <v>0.1535525</v>
      </c>
      <c r="AQ49" s="38">
        <f t="shared" si="28"/>
        <v>0.4743</v>
      </c>
      <c r="AR49" s="38">
        <f t="shared" si="29"/>
        <v>1.86592</v>
      </c>
      <c r="AS49" s="38">
        <f t="shared" si="30"/>
        <v>1.1387450000000001</v>
      </c>
      <c r="AT49" s="38">
        <f t="shared" si="31"/>
        <v>0.155975</v>
      </c>
      <c r="AU49" s="38">
        <f t="shared" si="32"/>
        <v>0.043222500000000004</v>
      </c>
      <c r="AV49" s="38">
        <f t="shared" si="33"/>
        <v>0.022099999999999998</v>
      </c>
      <c r="AW49" s="38">
        <f t="shared" si="34"/>
        <v>0.0838525</v>
      </c>
      <c r="AX49" s="38">
        <f t="shared" si="35"/>
        <v>0.1025525</v>
      </c>
      <c r="AY49" s="38">
        <f t="shared" si="15"/>
        <v>0.14807</v>
      </c>
      <c r="AZ49" s="38">
        <f t="shared" si="15"/>
        <v>0.2556375</v>
      </c>
      <c r="BA49" s="38">
        <f t="shared" si="1"/>
        <v>0.3386825</v>
      </c>
      <c r="BB49" s="38">
        <f t="shared" si="2"/>
        <v>1.069725</v>
      </c>
      <c r="BC49" s="38">
        <f t="shared" si="2"/>
        <v>1.90298</v>
      </c>
      <c r="BE49" s="38">
        <f t="shared" si="36"/>
        <v>0.6807052965494098</v>
      </c>
      <c r="BF49" s="38">
        <f t="shared" si="4"/>
        <v>5.597490025424195</v>
      </c>
      <c r="BG49" s="38">
        <f t="shared" si="5"/>
        <v>11.054995447716482</v>
      </c>
      <c r="BH49" s="38">
        <f t="shared" si="6"/>
        <v>28.953500141146087</v>
      </c>
      <c r="BI49" s="38">
        <f t="shared" si="7"/>
        <v>98.66552569599091</v>
      </c>
      <c r="BJ49" s="38">
        <f t="shared" si="8"/>
        <v>61.555324405189644</v>
      </c>
      <c r="BK49" s="38">
        <f t="shared" si="9"/>
        <v>12.702030844392572</v>
      </c>
      <c r="BL49" s="38">
        <f t="shared" si="37"/>
        <v>3.888520513909734</v>
      </c>
      <c r="BM49" s="38">
        <f t="shared" si="38"/>
        <v>2.1014718702214537</v>
      </c>
      <c r="BN49" s="38">
        <f t="shared" si="39"/>
        <v>7.2307391153276654</v>
      </c>
      <c r="BO49" s="38">
        <f t="shared" si="40"/>
        <v>7.664015747431366</v>
      </c>
      <c r="BP49" s="38">
        <f t="shared" si="41"/>
        <v>10.531474057627626</v>
      </c>
      <c r="BQ49" s="38">
        <f t="shared" si="21"/>
        <v>17.134084612617368</v>
      </c>
      <c r="BR49" s="38">
        <f t="shared" si="42"/>
        <v>22.460763913369863</v>
      </c>
      <c r="BS49" s="38">
        <f t="shared" si="23"/>
        <v>62.02216372279035</v>
      </c>
      <c r="BT49" s="38">
        <f t="shared" si="23"/>
        <v>97.85012362312945</v>
      </c>
      <c r="BV49" s="38">
        <f>SUM(C$7:C49)</f>
        <v>0.9998179999999999</v>
      </c>
      <c r="BW49" s="38">
        <f>SUM(D$7:D49)</f>
        <v>0.9998075999999999</v>
      </c>
      <c r="BX49" s="38">
        <f>SUM(E$7:E49)</f>
        <v>0.9982349</v>
      </c>
      <c r="BY49" s="38">
        <f>SUM(F$7:F49)</f>
        <v>0.9925801000000001</v>
      </c>
      <c r="BZ49" s="38">
        <f>SUM(G$7:G49)</f>
        <v>0.9909397999999999</v>
      </c>
      <c r="CA49" s="38">
        <f>SUM(H$7:H49)</f>
        <v>0.9904645000000002</v>
      </c>
      <c r="CB49" s="38">
        <f>SUM(I$7:I49)</f>
        <v>0.9992151</v>
      </c>
      <c r="CC49" s="38">
        <f>SUM(J$7:J49)</f>
        <v>0.9997468000000002</v>
      </c>
      <c r="CD49" s="38">
        <f>SUM(K$7:K49)</f>
        <v>0.9997619</v>
      </c>
      <c r="CE49" s="38">
        <f>SUM(L$7:L49)</f>
        <v>0.9995737000000002</v>
      </c>
      <c r="CF49" s="38">
        <f>SUM(M$7:M49)</f>
        <v>0.9987990999999998</v>
      </c>
      <c r="CG49" s="38">
        <f>SUM(N$7:N49)</f>
        <v>0.9988109000000002</v>
      </c>
      <c r="CH49" s="38">
        <f>SUM(O$7:O49)</f>
        <v>0.9976134</v>
      </c>
      <c r="CI49" s="38">
        <f>SUM(P$7:P49)</f>
        <v>0.9965530000000002</v>
      </c>
      <c r="CJ49" s="38">
        <f>SUM(Q$7:Q49)</f>
        <v>0.9922030000000002</v>
      </c>
      <c r="CK49" s="38">
        <f>SUM(R$7:R49)</f>
        <v>0.9789201</v>
      </c>
    </row>
    <row r="50" spans="1:89" ht="13.5">
      <c r="A50" s="38">
        <f t="shared" si="24"/>
        <v>430</v>
      </c>
      <c r="B50" s="38">
        <f t="shared" si="25"/>
        <v>435</v>
      </c>
      <c r="C50" s="38">
        <v>0.000136</v>
      </c>
      <c r="D50" s="38">
        <v>6.12E-05</v>
      </c>
      <c r="E50" s="38">
        <v>0.0007487</v>
      </c>
      <c r="F50" s="38">
        <v>0.0005815</v>
      </c>
      <c r="G50" s="38">
        <v>0.0027304</v>
      </c>
      <c r="H50" s="38">
        <v>0.0016508</v>
      </c>
      <c r="I50" s="38">
        <v>0.0001498</v>
      </c>
      <c r="J50" s="38">
        <v>6.51E-05</v>
      </c>
      <c r="K50" s="38">
        <v>4.48E-05</v>
      </c>
      <c r="L50" s="38">
        <v>8.17E-05</v>
      </c>
      <c r="M50" s="38">
        <v>0.0001545</v>
      </c>
      <c r="N50" s="38">
        <v>0.0002242</v>
      </c>
      <c r="O50" s="38">
        <v>0.0008299</v>
      </c>
      <c r="P50" s="38">
        <v>0.0011435</v>
      </c>
      <c r="Q50" s="38">
        <v>0.0017838</v>
      </c>
      <c r="R50" s="38">
        <v>0.0057886</v>
      </c>
      <c r="T50" s="38">
        <f t="shared" si="11"/>
        <v>435</v>
      </c>
      <c r="U50" s="40">
        <f>IF(AND(SUM(C$7:C50)&gt;0.025,SUM(C$7:C50)&lt;0.975),IF(C50=MAX(C$7:C$107),"max","*"),"")</f>
      </c>
      <c r="V50" s="40">
        <f>IF(AND(SUM(D$7:D50)&gt;0.025,SUM(D$7:D50)&lt;0.975),IF(D50=MAX(D$7:D$107),"max","*"),"")</f>
      </c>
      <c r="W50" s="40">
        <f>IF(AND(SUM(E$7:E50)&gt;0.025,SUM(E$7:E50)&lt;0.975),IF(E50=MAX(E$7:E$107),"max","*"),"")</f>
      </c>
      <c r="X50" s="40">
        <f>IF(AND(SUM(F$7:F50)&gt;0.025,SUM(F$7:F50)&lt;0.975),IF(F50=MAX(F$7:F$107),"max","*"),"")</f>
      </c>
      <c r="Y50" s="40">
        <f>IF(AND(SUM(G$7:G50)&gt;0.025,SUM(G$7:G50)&lt;0.975),IF(G50=MAX(G$7:G$107),"max","*"),"")</f>
      </c>
      <c r="Z50" s="40">
        <f>IF(AND(SUM(H$7:H50)&gt;0.025,SUM(H$7:H50)&lt;0.975),IF(H50=MAX(H$7:H$107),"max","*"),"")</f>
      </c>
      <c r="AA50" s="40">
        <f>IF(AND(SUM(I$7:I50)&gt;0.025,SUM(I$7:I50)&lt;0.975),IF(I50=MAX(I$7:I$107),"max","*"),"")</f>
      </c>
      <c r="AB50" s="40">
        <f>IF(AND(SUM(J$7:J50)&gt;0.025,SUM(J$7:J50)&lt;0.975),IF(J50=MAX(J$7:J$107),"max","*"),"")</f>
      </c>
      <c r="AC50" s="40">
        <f>IF(AND(SUM(K$7:K50)&gt;0.025,SUM(K$7:K50)&lt;0.975),IF(K50=MAX(K$7:K$107),"max","*"),"")</f>
      </c>
      <c r="AD50" s="40">
        <f>IF(AND(SUM(L$7:L50)&gt;0.025,SUM(L$7:L50)&lt;0.975),IF(L50=MAX(L$7:L$107),"max","*"),"")</f>
      </c>
      <c r="AE50" s="40">
        <f>IF(AND(SUM(M$7:M50)&gt;0.025,SUM(M$7:M50)&lt;0.975),IF(M50=MAX(M$7:M$107),"max","*"),"")</f>
      </c>
      <c r="AF50" s="40">
        <f>IF(AND(SUM(N$7:N50)&gt;0.025,SUM(N$7:N50)&lt;0.975),IF(N50=MAX(N$7:N$107),"max","*"),"")</f>
      </c>
      <c r="AG50" s="40">
        <f>IF(AND(SUM(O$7:O50)&gt;0.025,SUM(O$7:O50)&lt;0.975),IF(O50=MAX(O$7:O$107),"max","*"),"")</f>
      </c>
      <c r="AH50" s="40">
        <f>IF(AND(SUM(P$7:P50)&gt;0.025,SUM(P$7:P50)&lt;0.975),IF(P50=MAX(P$7:P$107),"max","*"),"")</f>
      </c>
      <c r="AI50" s="40">
        <f>IF(AND(SUM(Q$7:Q50)&gt;0.025,SUM(Q$7:Q50)&lt;0.975),IF(Q50=MAX(Q$7:Q$107),"max","*"),"")</f>
      </c>
      <c r="AJ50" s="40">
        <f>IF(AND(SUM(R$7:R50)&gt;0.025,SUM(R$7:R50)&lt;0.975),IF(R50=MAX(R$7:R$107),"max","*"),"")</f>
      </c>
      <c r="AL50" s="38">
        <f t="shared" si="12"/>
        <v>435</v>
      </c>
      <c r="AM50" s="40"/>
      <c r="AN50" s="38">
        <f t="shared" si="13"/>
        <v>0.05916</v>
      </c>
      <c r="AO50" s="38">
        <f t="shared" si="26"/>
        <v>0.026622</v>
      </c>
      <c r="AP50" s="38">
        <f t="shared" si="27"/>
        <v>0.32568450000000004</v>
      </c>
      <c r="AQ50" s="38">
        <f t="shared" si="28"/>
        <v>0.25295249999999997</v>
      </c>
      <c r="AR50" s="38">
        <f t="shared" si="29"/>
        <v>1.187724</v>
      </c>
      <c r="AS50" s="38">
        <f t="shared" si="30"/>
        <v>0.718098</v>
      </c>
      <c r="AT50" s="38">
        <f t="shared" si="31"/>
        <v>0.065163</v>
      </c>
      <c r="AU50" s="38">
        <f t="shared" si="32"/>
        <v>0.0283185</v>
      </c>
      <c r="AV50" s="38">
        <f t="shared" si="33"/>
        <v>0.019488</v>
      </c>
      <c r="AW50" s="38">
        <f t="shared" si="34"/>
        <v>0.035539499999999995</v>
      </c>
      <c r="AX50" s="38">
        <f t="shared" si="35"/>
        <v>0.06720749999999999</v>
      </c>
      <c r="AY50" s="38">
        <f t="shared" si="15"/>
        <v>0.097527</v>
      </c>
      <c r="AZ50" s="38">
        <f t="shared" si="15"/>
        <v>0.36100649999999995</v>
      </c>
      <c r="BA50" s="38">
        <f t="shared" si="1"/>
        <v>0.4974225</v>
      </c>
      <c r="BB50" s="38">
        <f t="shared" si="2"/>
        <v>0.775953</v>
      </c>
      <c r="BC50" s="38">
        <f t="shared" si="2"/>
        <v>2.5180409999999998</v>
      </c>
      <c r="BE50" s="38">
        <f t="shared" si="36"/>
        <v>7.0338641596599825</v>
      </c>
      <c r="BF50" s="38">
        <f t="shared" si="4"/>
        <v>2.796834759859958</v>
      </c>
      <c r="BG50" s="38">
        <f t="shared" si="5"/>
        <v>25.6027514889535</v>
      </c>
      <c r="BH50" s="38">
        <f t="shared" si="6"/>
        <v>17.017844394575814</v>
      </c>
      <c r="BI50" s="38">
        <f t="shared" si="7"/>
        <v>69.81964711729984</v>
      </c>
      <c r="BJ50" s="38">
        <f t="shared" si="8"/>
        <v>43.09405713947015</v>
      </c>
      <c r="BK50" s="38">
        <f t="shared" si="9"/>
        <v>5.756995922827328</v>
      </c>
      <c r="BL50" s="38">
        <f t="shared" si="37"/>
        <v>2.7502127509287466</v>
      </c>
      <c r="BM50" s="38">
        <f t="shared" si="38"/>
        <v>1.9951014093329447</v>
      </c>
      <c r="BN50" s="38">
        <f t="shared" si="39"/>
        <v>3.315157779781367</v>
      </c>
      <c r="BO50" s="38">
        <f t="shared" si="40"/>
        <v>5.4732708936575545</v>
      </c>
      <c r="BP50" s="38">
        <f t="shared" si="41"/>
        <v>7.579161315536422</v>
      </c>
      <c r="BQ50" s="38">
        <f t="shared" si="21"/>
        <v>26.52454082716838</v>
      </c>
      <c r="BR50" s="38">
        <f t="shared" si="42"/>
        <v>36.18361095304535</v>
      </c>
      <c r="BS50" s="38">
        <f t="shared" si="23"/>
        <v>49.73379677615923</v>
      </c>
      <c r="BT50" s="38">
        <f t="shared" si="23"/>
        <v>144.19299378363442</v>
      </c>
      <c r="BV50" s="38">
        <f>SUM(C$7:C50)</f>
        <v>0.9999539999999999</v>
      </c>
      <c r="BW50" s="38">
        <f>SUM(D$7:D50)</f>
        <v>0.9998687999999999</v>
      </c>
      <c r="BX50" s="38">
        <f>SUM(E$7:E50)</f>
        <v>0.9989836000000001</v>
      </c>
      <c r="BY50" s="38">
        <f>SUM(F$7:F50)</f>
        <v>0.9931616000000001</v>
      </c>
      <c r="BZ50" s="38">
        <f>SUM(G$7:G50)</f>
        <v>0.9936702</v>
      </c>
      <c r="CA50" s="38">
        <f>SUM(H$7:H50)</f>
        <v>0.9921153000000001</v>
      </c>
      <c r="CB50" s="38">
        <f>SUM(I$7:I50)</f>
        <v>0.9993649</v>
      </c>
      <c r="CC50" s="38">
        <f>SUM(J$7:J50)</f>
        <v>0.9998119000000002</v>
      </c>
      <c r="CD50" s="38">
        <f>SUM(K$7:K50)</f>
        <v>0.9998066999999999</v>
      </c>
      <c r="CE50" s="38">
        <f>SUM(L$7:L50)</f>
        <v>0.9996554000000002</v>
      </c>
      <c r="CF50" s="38">
        <f>SUM(M$7:M50)</f>
        <v>0.9989535999999998</v>
      </c>
      <c r="CG50" s="38">
        <f>SUM(N$7:N50)</f>
        <v>0.9990351000000002</v>
      </c>
      <c r="CH50" s="38">
        <f>SUM(O$7:O50)</f>
        <v>0.9984433</v>
      </c>
      <c r="CI50" s="38">
        <f>SUM(P$7:P50)</f>
        <v>0.9976965000000002</v>
      </c>
      <c r="CJ50" s="38">
        <f>SUM(Q$7:Q50)</f>
        <v>0.9939868000000002</v>
      </c>
      <c r="CK50" s="38">
        <f>SUM(R$7:R50)</f>
        <v>0.9847087</v>
      </c>
    </row>
    <row r="51" spans="1:89" ht="13.5">
      <c r="A51" s="38">
        <f t="shared" si="24"/>
        <v>440</v>
      </c>
      <c r="B51" s="38">
        <f t="shared" si="25"/>
        <v>445</v>
      </c>
      <c r="C51" s="38">
        <v>9.2E-06</v>
      </c>
      <c r="D51" s="38">
        <v>4.01E-05</v>
      </c>
      <c r="E51" s="38">
        <v>0.0001718</v>
      </c>
      <c r="F51" s="38">
        <v>0.0039224</v>
      </c>
      <c r="G51" s="38">
        <v>0.0030808</v>
      </c>
      <c r="H51" s="38">
        <v>0.0032954</v>
      </c>
      <c r="I51" s="38">
        <v>0.0001387</v>
      </c>
      <c r="J51" s="38">
        <v>3.85E-05</v>
      </c>
      <c r="K51" s="38">
        <v>2.79E-05</v>
      </c>
      <c r="L51" s="38">
        <v>0.0001</v>
      </c>
      <c r="M51" s="38">
        <v>9.75E-05</v>
      </c>
      <c r="N51" s="38">
        <v>0.0001939</v>
      </c>
      <c r="O51" s="38">
        <v>0.0002732</v>
      </c>
      <c r="P51" s="38">
        <v>0.0003754</v>
      </c>
      <c r="Q51" s="38">
        <v>0.0016772</v>
      </c>
      <c r="R51" s="38">
        <v>0.0036271</v>
      </c>
      <c r="T51" s="38">
        <f t="shared" si="11"/>
        <v>445</v>
      </c>
      <c r="U51" s="40">
        <f>IF(AND(SUM(C$7:C51)&gt;0.025,SUM(C$7:C51)&lt;0.975),IF(C51=MAX(C$7:C$107),"max","*"),"")</f>
      </c>
      <c r="V51" s="40">
        <f>IF(AND(SUM(D$7:D51)&gt;0.025,SUM(D$7:D51)&lt;0.975),IF(D51=MAX(D$7:D$107),"max","*"),"")</f>
      </c>
      <c r="W51" s="40">
        <f>IF(AND(SUM(E$7:E51)&gt;0.025,SUM(E$7:E51)&lt;0.975),IF(E51=MAX(E$7:E$107),"max","*"),"")</f>
      </c>
      <c r="X51" s="40">
        <f>IF(AND(SUM(F$7:F51)&gt;0.025,SUM(F$7:F51)&lt;0.975),IF(F51=MAX(F$7:F$107),"max","*"),"")</f>
      </c>
      <c r="Y51" s="40">
        <f>IF(AND(SUM(G$7:G51)&gt;0.025,SUM(G$7:G51)&lt;0.975),IF(G51=MAX(G$7:G$107),"max","*"),"")</f>
      </c>
      <c r="Z51" s="40">
        <f>IF(AND(SUM(H$7:H51)&gt;0.025,SUM(H$7:H51)&lt;0.975),IF(H51=MAX(H$7:H$107),"max","*"),"")</f>
      </c>
      <c r="AA51" s="40">
        <f>IF(AND(SUM(I$7:I51)&gt;0.025,SUM(I$7:I51)&lt;0.975),IF(I51=MAX(I$7:I$107),"max","*"),"")</f>
      </c>
      <c r="AB51" s="40">
        <f>IF(AND(SUM(J$7:J51)&gt;0.025,SUM(J$7:J51)&lt;0.975),IF(J51=MAX(J$7:J$107),"max","*"),"")</f>
      </c>
      <c r="AC51" s="40">
        <f>IF(AND(SUM(K$7:K51)&gt;0.025,SUM(K$7:K51)&lt;0.975),IF(K51=MAX(K$7:K$107),"max","*"),"")</f>
      </c>
      <c r="AD51" s="40">
        <f>IF(AND(SUM(L$7:L51)&gt;0.025,SUM(L$7:L51)&lt;0.975),IF(L51=MAX(L$7:L$107),"max","*"),"")</f>
      </c>
      <c r="AE51" s="40">
        <f>IF(AND(SUM(M$7:M51)&gt;0.025,SUM(M$7:M51)&lt;0.975),IF(M51=MAX(M$7:M$107),"max","*"),"")</f>
      </c>
      <c r="AF51" s="40">
        <f>IF(AND(SUM(N$7:N51)&gt;0.025,SUM(N$7:N51)&lt;0.975),IF(N51=MAX(N$7:N$107),"max","*"),"")</f>
      </c>
      <c r="AG51" s="40">
        <f>IF(AND(SUM(O$7:O51)&gt;0.025,SUM(O$7:O51)&lt;0.975),IF(O51=MAX(O$7:O$107),"max","*"),"")</f>
      </c>
      <c r="AH51" s="40">
        <f>IF(AND(SUM(P$7:P51)&gt;0.025,SUM(P$7:P51)&lt;0.975),IF(P51=MAX(P$7:P$107),"max","*"),"")</f>
      </c>
      <c r="AI51" s="40">
        <f>IF(AND(SUM(Q$7:Q51)&gt;0.025,SUM(Q$7:Q51)&lt;0.975),IF(Q51=MAX(Q$7:Q$107),"max","*"),"")</f>
      </c>
      <c r="AJ51" s="40">
        <f>IF(AND(SUM(R$7:R51)&gt;0.025,SUM(R$7:R51)&lt;0.975),IF(R51=MAX(R$7:R$107),"max","*"),"")</f>
      </c>
      <c r="AL51" s="38">
        <f t="shared" si="12"/>
        <v>445</v>
      </c>
      <c r="AM51" s="40"/>
      <c r="AN51" s="38">
        <f t="shared" si="13"/>
        <v>0.004094</v>
      </c>
      <c r="AO51" s="38">
        <f t="shared" si="26"/>
        <v>0.0178445</v>
      </c>
      <c r="AP51" s="38">
        <f t="shared" si="27"/>
        <v>0.076451</v>
      </c>
      <c r="AQ51" s="38">
        <f t="shared" si="28"/>
        <v>1.7454680000000002</v>
      </c>
      <c r="AR51" s="38">
        <f t="shared" si="29"/>
        <v>1.3709559999999998</v>
      </c>
      <c r="AS51" s="38">
        <f t="shared" si="30"/>
        <v>1.466453</v>
      </c>
      <c r="AT51" s="38">
        <f t="shared" si="31"/>
        <v>0.061721500000000006</v>
      </c>
      <c r="AU51" s="38">
        <f t="shared" si="32"/>
        <v>0.017132500000000002</v>
      </c>
      <c r="AV51" s="38">
        <f t="shared" si="33"/>
        <v>0.0124155</v>
      </c>
      <c r="AW51" s="38">
        <f t="shared" si="34"/>
        <v>0.044500000000000005</v>
      </c>
      <c r="AX51" s="38">
        <f t="shared" si="35"/>
        <v>0.0433875</v>
      </c>
      <c r="AY51" s="38">
        <f t="shared" si="15"/>
        <v>0.0862855</v>
      </c>
      <c r="AZ51" s="38">
        <f t="shared" si="15"/>
        <v>0.12157400000000002</v>
      </c>
      <c r="BA51" s="38">
        <f t="shared" si="1"/>
        <v>0.167053</v>
      </c>
      <c r="BB51" s="38">
        <f t="shared" si="2"/>
        <v>0.746354</v>
      </c>
      <c r="BC51" s="38">
        <f t="shared" si="2"/>
        <v>1.6140595</v>
      </c>
      <c r="BE51" s="38">
        <f t="shared" si="36"/>
        <v>0.5185853945572341</v>
      </c>
      <c r="BF51" s="38">
        <f t="shared" si="4"/>
        <v>2.008024423675548</v>
      </c>
      <c r="BG51" s="38">
        <f t="shared" si="5"/>
        <v>6.527493330571967</v>
      </c>
      <c r="BH51" s="38">
        <f t="shared" si="6"/>
        <v>128.60315072549614</v>
      </c>
      <c r="BI51" s="38">
        <f t="shared" si="7"/>
        <v>88.94089707704181</v>
      </c>
      <c r="BJ51" s="38">
        <f t="shared" si="8"/>
        <v>97.0045771864016</v>
      </c>
      <c r="BK51" s="38">
        <f t="shared" si="9"/>
        <v>5.888091097343423</v>
      </c>
      <c r="BL51" s="38">
        <f t="shared" si="37"/>
        <v>1.7885843578082372</v>
      </c>
      <c r="BM51" s="38">
        <f t="shared" si="38"/>
        <v>1.3630295747309724</v>
      </c>
      <c r="BN51" s="38">
        <f t="shared" si="39"/>
        <v>4.470596356687109</v>
      </c>
      <c r="BO51" s="38">
        <f t="shared" si="40"/>
        <v>3.8307793774644763</v>
      </c>
      <c r="BP51" s="38">
        <f t="shared" si="41"/>
        <v>7.287267096247359</v>
      </c>
      <c r="BQ51" s="38">
        <f t="shared" si="21"/>
        <v>9.735936600274995</v>
      </c>
      <c r="BR51" s="38">
        <f t="shared" si="42"/>
        <v>13.25182591249254</v>
      </c>
      <c r="BS51" s="38">
        <f t="shared" si="23"/>
        <v>52.53044781149674</v>
      </c>
      <c r="BT51" s="38">
        <f t="shared" si="23"/>
        <v>102.16231611120334</v>
      </c>
      <c r="BV51" s="38">
        <f>SUM(C$7:C51)</f>
        <v>0.9999631999999999</v>
      </c>
      <c r="BW51" s="38">
        <f>SUM(D$7:D51)</f>
        <v>0.9999088999999999</v>
      </c>
      <c r="BX51" s="38">
        <f>SUM(E$7:E51)</f>
        <v>0.9991554000000001</v>
      </c>
      <c r="BY51" s="38">
        <f>SUM(F$7:F51)</f>
        <v>0.9970840000000001</v>
      </c>
      <c r="BZ51" s="38">
        <f>SUM(G$7:G51)</f>
        <v>0.9967509999999999</v>
      </c>
      <c r="CA51" s="38">
        <f>SUM(H$7:H51)</f>
        <v>0.9954107000000001</v>
      </c>
      <c r="CB51" s="38">
        <f>SUM(I$7:I51)</f>
        <v>0.9995036</v>
      </c>
      <c r="CC51" s="38">
        <f>SUM(J$7:J51)</f>
        <v>0.9998504000000003</v>
      </c>
      <c r="CD51" s="38">
        <f>SUM(K$7:K51)</f>
        <v>0.9998345999999999</v>
      </c>
      <c r="CE51" s="38">
        <f>SUM(L$7:L51)</f>
        <v>0.9997554000000002</v>
      </c>
      <c r="CF51" s="38">
        <f>SUM(M$7:M51)</f>
        <v>0.9990510999999997</v>
      </c>
      <c r="CG51" s="38">
        <f>SUM(N$7:N51)</f>
        <v>0.9992290000000001</v>
      </c>
      <c r="CH51" s="38">
        <f>SUM(O$7:O51)</f>
        <v>0.9987165</v>
      </c>
      <c r="CI51" s="38">
        <f>SUM(P$7:P51)</f>
        <v>0.9980719000000002</v>
      </c>
      <c r="CJ51" s="38">
        <f>SUM(Q$7:Q51)</f>
        <v>0.9956640000000002</v>
      </c>
      <c r="CK51" s="38">
        <f>SUM(R$7:R51)</f>
        <v>0.9883358</v>
      </c>
    </row>
    <row r="52" spans="1:89" ht="13.5">
      <c r="A52" s="38">
        <f t="shared" si="24"/>
        <v>450</v>
      </c>
      <c r="B52" s="38">
        <f t="shared" si="25"/>
        <v>455</v>
      </c>
      <c r="C52" s="38">
        <v>8E-06</v>
      </c>
      <c r="D52" s="38">
        <v>2.85E-05</v>
      </c>
      <c r="E52" s="38">
        <v>0.0001959</v>
      </c>
      <c r="F52" s="38">
        <v>0.0006539</v>
      </c>
      <c r="G52" s="38">
        <v>0.000646</v>
      </c>
      <c r="H52" s="38">
        <v>0.0008533</v>
      </c>
      <c r="I52" s="38">
        <v>0.0001345</v>
      </c>
      <c r="J52" s="38">
        <v>2.32E-05</v>
      </c>
      <c r="K52" s="38">
        <v>4.73E-05</v>
      </c>
      <c r="L52" s="38">
        <v>4.43E-05</v>
      </c>
      <c r="M52" s="38">
        <v>0.0002822</v>
      </c>
      <c r="N52" s="38">
        <v>0.0001997</v>
      </c>
      <c r="O52" s="38">
        <v>0.0001994</v>
      </c>
      <c r="P52" s="38">
        <v>0.00036</v>
      </c>
      <c r="Q52" s="38">
        <v>0.0010718</v>
      </c>
      <c r="R52" s="38">
        <v>0.0031346</v>
      </c>
      <c r="T52" s="38">
        <f t="shared" si="11"/>
        <v>455</v>
      </c>
      <c r="U52" s="40">
        <f>IF(AND(SUM(C$7:C52)&gt;0.025,SUM(C$7:C52)&lt;0.975),IF(C52=MAX(C$7:C$107),"max","*"),"")</f>
      </c>
      <c r="V52" s="40">
        <f>IF(AND(SUM(D$7:D52)&gt;0.025,SUM(D$7:D52)&lt;0.975),IF(D52=MAX(D$7:D$107),"max","*"),"")</f>
      </c>
      <c r="W52" s="40">
        <f>IF(AND(SUM(E$7:E52)&gt;0.025,SUM(E$7:E52)&lt;0.975),IF(E52=MAX(E$7:E$107),"max","*"),"")</f>
      </c>
      <c r="X52" s="40">
        <f>IF(AND(SUM(F$7:F52)&gt;0.025,SUM(F$7:F52)&lt;0.975),IF(F52=MAX(F$7:F$107),"max","*"),"")</f>
      </c>
      <c r="Y52" s="40">
        <f>IF(AND(SUM(G$7:G52)&gt;0.025,SUM(G$7:G52)&lt;0.975),IF(G52=MAX(G$7:G$107),"max","*"),"")</f>
      </c>
      <c r="Z52" s="40">
        <f>IF(AND(SUM(H$7:H52)&gt;0.025,SUM(H$7:H52)&lt;0.975),IF(H52=MAX(H$7:H$107),"max","*"),"")</f>
      </c>
      <c r="AA52" s="40">
        <f>IF(AND(SUM(I$7:I52)&gt;0.025,SUM(I$7:I52)&lt;0.975),IF(I52=MAX(I$7:I$107),"max","*"),"")</f>
      </c>
      <c r="AB52" s="40">
        <f>IF(AND(SUM(J$7:J52)&gt;0.025,SUM(J$7:J52)&lt;0.975),IF(J52=MAX(J$7:J$107),"max","*"),"")</f>
      </c>
      <c r="AC52" s="40">
        <f>IF(AND(SUM(K$7:K52)&gt;0.025,SUM(K$7:K52)&lt;0.975),IF(K52=MAX(K$7:K$107),"max","*"),"")</f>
      </c>
      <c r="AD52" s="40">
        <f>IF(AND(SUM(L$7:L52)&gt;0.025,SUM(L$7:L52)&lt;0.975),IF(L52=MAX(L$7:L$107),"max","*"),"")</f>
      </c>
      <c r="AE52" s="40">
        <f>IF(AND(SUM(M$7:M52)&gt;0.025,SUM(M$7:M52)&lt;0.975),IF(M52=MAX(M$7:M$107),"max","*"),"")</f>
      </c>
      <c r="AF52" s="40">
        <f>IF(AND(SUM(N$7:N52)&gt;0.025,SUM(N$7:N52)&lt;0.975),IF(N52=MAX(N$7:N$107),"max","*"),"")</f>
      </c>
      <c r="AG52" s="40">
        <f>IF(AND(SUM(O$7:O52)&gt;0.025,SUM(O$7:O52)&lt;0.975),IF(O52=MAX(O$7:O$107),"max","*"),"")</f>
      </c>
      <c r="AH52" s="40">
        <f>IF(AND(SUM(P$7:P52)&gt;0.025,SUM(P$7:P52)&lt;0.975),IF(P52=MAX(P$7:P$107),"max","*"),"")</f>
      </c>
      <c r="AI52" s="40">
        <f>IF(AND(SUM(Q$7:Q52)&gt;0.025,SUM(Q$7:Q52)&lt;0.975),IF(Q52=MAX(Q$7:Q$107),"max","*"),"")</f>
      </c>
      <c r="AJ52" s="40">
        <f>IF(AND(SUM(R$7:R52)&gt;0.025,SUM(R$7:R52)&lt;0.975),IF(R52=MAX(R$7:R$107),"max","*"),"")</f>
      </c>
      <c r="AL52" s="38">
        <f t="shared" si="12"/>
        <v>455</v>
      </c>
      <c r="AM52" s="40"/>
      <c r="AN52" s="38">
        <f t="shared" si="13"/>
        <v>0.00364</v>
      </c>
      <c r="AO52" s="38">
        <f t="shared" si="26"/>
        <v>0.0129675</v>
      </c>
      <c r="AP52" s="38">
        <f t="shared" si="27"/>
        <v>0.08913449999999999</v>
      </c>
      <c r="AQ52" s="38">
        <f t="shared" si="28"/>
        <v>0.2975245</v>
      </c>
      <c r="AR52" s="38">
        <f t="shared" si="29"/>
        <v>0.29392999999999997</v>
      </c>
      <c r="AS52" s="38">
        <f t="shared" si="30"/>
        <v>0.38825149999999997</v>
      </c>
      <c r="AT52" s="38">
        <f t="shared" si="31"/>
        <v>0.061197499999999995</v>
      </c>
      <c r="AU52" s="38">
        <f t="shared" si="32"/>
        <v>0.010556000000000001</v>
      </c>
      <c r="AV52" s="38">
        <f t="shared" si="33"/>
        <v>0.0215215</v>
      </c>
      <c r="AW52" s="38">
        <f t="shared" si="34"/>
        <v>0.0201565</v>
      </c>
      <c r="AX52" s="38">
        <f t="shared" si="35"/>
        <v>0.128401</v>
      </c>
      <c r="AY52" s="38">
        <f t="shared" si="15"/>
        <v>0.0908635</v>
      </c>
      <c r="AZ52" s="38">
        <f t="shared" si="15"/>
        <v>0.090727</v>
      </c>
      <c r="BA52" s="38">
        <f t="shared" si="1"/>
        <v>0.1638</v>
      </c>
      <c r="BB52" s="38">
        <f t="shared" si="2"/>
        <v>0.48766899999999996</v>
      </c>
      <c r="BC52" s="38">
        <f t="shared" si="2"/>
        <v>1.426243</v>
      </c>
      <c r="BE52" s="38">
        <f t="shared" si="36"/>
        <v>0.4897309274341166</v>
      </c>
      <c r="BF52" s="38">
        <f t="shared" si="4"/>
        <v>1.557551496358706</v>
      </c>
      <c r="BG52" s="38">
        <f t="shared" si="5"/>
        <v>8.226461910833459</v>
      </c>
      <c r="BH52" s="38">
        <f t="shared" si="6"/>
        <v>23.872764725042398</v>
      </c>
      <c r="BI52" s="38">
        <f t="shared" si="7"/>
        <v>20.909480295027755</v>
      </c>
      <c r="BJ52" s="38">
        <f t="shared" si="8"/>
        <v>28.13139336289121</v>
      </c>
      <c r="BK52" s="38">
        <f t="shared" si="9"/>
        <v>6.277487131654404</v>
      </c>
      <c r="BL52" s="38">
        <f t="shared" si="37"/>
        <v>1.1801260356455872</v>
      </c>
      <c r="BM52" s="38">
        <f t="shared" si="38"/>
        <v>2.5246232930278993</v>
      </c>
      <c r="BN52" s="38">
        <f t="shared" si="39"/>
        <v>2.172238119340389</v>
      </c>
      <c r="BO52" s="38">
        <f t="shared" si="40"/>
        <v>12.23460835485759</v>
      </c>
      <c r="BP52" s="38">
        <f t="shared" si="41"/>
        <v>8.299502370840942</v>
      </c>
      <c r="BQ52" s="38">
        <f t="shared" si="21"/>
        <v>7.878732505213341</v>
      </c>
      <c r="BR52" s="38">
        <f t="shared" si="42"/>
        <v>14.096965159763116</v>
      </c>
      <c r="BS52" s="38">
        <f t="shared" si="23"/>
        <v>37.46995013234167</v>
      </c>
      <c r="BT52" s="38">
        <f t="shared" si="23"/>
        <v>99.12533023159894</v>
      </c>
      <c r="BV52" s="38">
        <f>SUM(C$7:C52)</f>
        <v>0.9999712</v>
      </c>
      <c r="BW52" s="38">
        <f>SUM(D$7:D52)</f>
        <v>0.9999373999999999</v>
      </c>
      <c r="BX52" s="38">
        <f>SUM(E$7:E52)</f>
        <v>0.9993513000000002</v>
      </c>
      <c r="BY52" s="38">
        <f>SUM(F$7:F52)</f>
        <v>0.9977379000000001</v>
      </c>
      <c r="BZ52" s="38">
        <f>SUM(G$7:G52)</f>
        <v>0.997397</v>
      </c>
      <c r="CA52" s="38">
        <f>SUM(H$7:H52)</f>
        <v>0.996264</v>
      </c>
      <c r="CB52" s="38">
        <f>SUM(I$7:I52)</f>
        <v>0.9996381000000001</v>
      </c>
      <c r="CC52" s="38">
        <f>SUM(J$7:J52)</f>
        <v>0.9998736000000003</v>
      </c>
      <c r="CD52" s="38">
        <f>SUM(K$7:K52)</f>
        <v>0.9998818999999999</v>
      </c>
      <c r="CE52" s="38">
        <f>SUM(L$7:L52)</f>
        <v>0.9997997000000002</v>
      </c>
      <c r="CF52" s="38">
        <f>SUM(M$7:M52)</f>
        <v>0.9993332999999998</v>
      </c>
      <c r="CG52" s="38">
        <f>SUM(N$7:N52)</f>
        <v>0.9994287000000002</v>
      </c>
      <c r="CH52" s="38">
        <f>SUM(O$7:O52)</f>
        <v>0.9989159</v>
      </c>
      <c r="CI52" s="38">
        <f>SUM(P$7:P52)</f>
        <v>0.9984319000000003</v>
      </c>
      <c r="CJ52" s="38">
        <f>SUM(Q$7:Q52)</f>
        <v>0.9967358000000002</v>
      </c>
      <c r="CK52" s="38">
        <f>SUM(R$7:R52)</f>
        <v>0.9914704</v>
      </c>
    </row>
    <row r="53" spans="1:89" ht="13.5">
      <c r="A53" s="38">
        <f t="shared" si="24"/>
        <v>460</v>
      </c>
      <c r="B53" s="38">
        <f t="shared" si="25"/>
        <v>465</v>
      </c>
      <c r="C53" s="38">
        <v>1E-05</v>
      </c>
      <c r="D53" s="38">
        <v>1.86E-05</v>
      </c>
      <c r="E53" s="38">
        <v>0.0002503</v>
      </c>
      <c r="F53" s="38">
        <v>0.0008415</v>
      </c>
      <c r="G53" s="38">
        <v>0.0005662</v>
      </c>
      <c r="H53" s="38">
        <v>0.0017944</v>
      </c>
      <c r="I53" s="38">
        <v>0.0001047</v>
      </c>
      <c r="J53" s="38">
        <v>3.26E-05</v>
      </c>
      <c r="K53" s="38">
        <v>2.85E-05</v>
      </c>
      <c r="L53" s="38">
        <v>3.23E-05</v>
      </c>
      <c r="M53" s="38">
        <v>0.0001296</v>
      </c>
      <c r="N53" s="38">
        <v>0.0001073</v>
      </c>
      <c r="O53" s="38">
        <v>0.0003296</v>
      </c>
      <c r="P53" s="38">
        <v>0.0004065</v>
      </c>
      <c r="Q53" s="38">
        <v>0.0008103</v>
      </c>
      <c r="R53" s="38">
        <v>0.001614</v>
      </c>
      <c r="T53" s="38">
        <f t="shared" si="11"/>
        <v>465</v>
      </c>
      <c r="U53" s="40">
        <f>IF(AND(SUM(C$7:C53)&gt;0.025,SUM(C$7:C53)&lt;0.975),IF(C53=MAX(C$7:C$107),"max","*"),"")</f>
      </c>
      <c r="V53" s="40">
        <f>IF(AND(SUM(D$7:D53)&gt;0.025,SUM(D$7:D53)&lt;0.975),IF(D53=MAX(D$7:D$107),"max","*"),"")</f>
      </c>
      <c r="W53" s="40">
        <f>IF(AND(SUM(E$7:E53)&gt;0.025,SUM(E$7:E53)&lt;0.975),IF(E53=MAX(E$7:E$107),"max","*"),"")</f>
      </c>
      <c r="X53" s="40">
        <f>IF(AND(SUM(F$7:F53)&gt;0.025,SUM(F$7:F53)&lt;0.975),IF(F53=MAX(F$7:F$107),"max","*"),"")</f>
      </c>
      <c r="Y53" s="40">
        <f>IF(AND(SUM(G$7:G53)&gt;0.025,SUM(G$7:G53)&lt;0.975),IF(G53=MAX(G$7:G$107),"max","*"),"")</f>
      </c>
      <c r="Z53" s="40">
        <f>IF(AND(SUM(H$7:H53)&gt;0.025,SUM(H$7:H53)&lt;0.975),IF(H53=MAX(H$7:H$107),"max","*"),"")</f>
      </c>
      <c r="AA53" s="40">
        <f>IF(AND(SUM(I$7:I53)&gt;0.025,SUM(I$7:I53)&lt;0.975),IF(I53=MAX(I$7:I$107),"max","*"),"")</f>
      </c>
      <c r="AB53" s="40">
        <f>IF(AND(SUM(J$7:J53)&gt;0.025,SUM(J$7:J53)&lt;0.975),IF(J53=MAX(J$7:J$107),"max","*"),"")</f>
      </c>
      <c r="AC53" s="40">
        <f>IF(AND(SUM(K$7:K53)&gt;0.025,SUM(K$7:K53)&lt;0.975),IF(K53=MAX(K$7:K$107),"max","*"),"")</f>
      </c>
      <c r="AD53" s="40">
        <f>IF(AND(SUM(L$7:L53)&gt;0.025,SUM(L$7:L53)&lt;0.975),IF(L53=MAX(L$7:L$107),"max","*"),"")</f>
      </c>
      <c r="AE53" s="40">
        <f>IF(AND(SUM(M$7:M53)&gt;0.025,SUM(M$7:M53)&lt;0.975),IF(M53=MAX(M$7:M$107),"max","*"),"")</f>
      </c>
      <c r="AF53" s="40">
        <f>IF(AND(SUM(N$7:N53)&gt;0.025,SUM(N$7:N53)&lt;0.975),IF(N53=MAX(N$7:N$107),"max","*"),"")</f>
      </c>
      <c r="AG53" s="40">
        <f>IF(AND(SUM(O$7:O53)&gt;0.025,SUM(O$7:O53)&lt;0.975),IF(O53=MAX(O$7:O$107),"max","*"),"")</f>
      </c>
      <c r="AH53" s="40">
        <f>IF(AND(SUM(P$7:P53)&gt;0.025,SUM(P$7:P53)&lt;0.975),IF(P53=MAX(P$7:P$107),"max","*"),"")</f>
      </c>
      <c r="AI53" s="40">
        <f>IF(AND(SUM(Q$7:Q53)&gt;0.025,SUM(Q$7:Q53)&lt;0.975),IF(Q53=MAX(Q$7:Q$107),"max","*"),"")</f>
      </c>
      <c r="AJ53" s="40">
        <f>IF(AND(SUM(R$7:R53)&gt;0.025,SUM(R$7:R53)&lt;0.975),IF(R53=MAX(R$7:R$107),"max","*"),"")</f>
      </c>
      <c r="AL53" s="38">
        <f t="shared" si="12"/>
        <v>465</v>
      </c>
      <c r="AM53" s="40"/>
      <c r="AN53" s="38">
        <f t="shared" si="13"/>
        <v>0.0046500000000000005</v>
      </c>
      <c r="AO53" s="38">
        <f t="shared" si="26"/>
        <v>0.008649</v>
      </c>
      <c r="AP53" s="38">
        <f t="shared" si="27"/>
        <v>0.1163895</v>
      </c>
      <c r="AQ53" s="38">
        <f t="shared" si="28"/>
        <v>0.3912975</v>
      </c>
      <c r="AR53" s="38">
        <f t="shared" si="29"/>
        <v>0.263283</v>
      </c>
      <c r="AS53" s="38">
        <f t="shared" si="30"/>
        <v>0.834396</v>
      </c>
      <c r="AT53" s="38">
        <f t="shared" si="31"/>
        <v>0.0486855</v>
      </c>
      <c r="AU53" s="38">
        <f t="shared" si="32"/>
        <v>0.015159</v>
      </c>
      <c r="AV53" s="38">
        <f t="shared" si="33"/>
        <v>0.0132525</v>
      </c>
      <c r="AW53" s="38">
        <f t="shared" si="34"/>
        <v>0.0150195</v>
      </c>
      <c r="AX53" s="38">
        <f t="shared" si="35"/>
        <v>0.060264000000000005</v>
      </c>
      <c r="AY53" s="38">
        <f t="shared" si="15"/>
        <v>0.0498945</v>
      </c>
      <c r="AZ53" s="38">
        <f t="shared" si="15"/>
        <v>0.15326399999999998</v>
      </c>
      <c r="BA53" s="38">
        <f t="shared" si="1"/>
        <v>0.1890225</v>
      </c>
      <c r="BB53" s="38">
        <f t="shared" si="2"/>
        <v>0.3767895</v>
      </c>
      <c r="BC53" s="38">
        <f t="shared" si="2"/>
        <v>0.75051</v>
      </c>
      <c r="BE53" s="38">
        <f t="shared" si="36"/>
        <v>0.6626475418926459</v>
      </c>
      <c r="BF53" s="38">
        <f t="shared" si="4"/>
        <v>1.1053317348364189</v>
      </c>
      <c r="BG53" s="38">
        <f t="shared" si="5"/>
        <v>11.561761617339485</v>
      </c>
      <c r="BH53" s="38">
        <f t="shared" si="6"/>
        <v>34.02159987293967</v>
      </c>
      <c r="BI53" s="38">
        <f t="shared" si="7"/>
        <v>20.420465599991267</v>
      </c>
      <c r="BJ53" s="38">
        <f t="shared" si="8"/>
        <v>65.8529904334526</v>
      </c>
      <c r="BK53" s="38">
        <f t="shared" si="9"/>
        <v>5.349493946666033</v>
      </c>
      <c r="BL53" s="38">
        <f t="shared" si="37"/>
        <v>1.8085914881101957</v>
      </c>
      <c r="BM53" s="38">
        <f t="shared" si="38"/>
        <v>1.6557158408436814</v>
      </c>
      <c r="BN53" s="38">
        <f t="shared" si="39"/>
        <v>1.730100322825936</v>
      </c>
      <c r="BO53" s="38">
        <f t="shared" si="40"/>
        <v>6.1713876072044735</v>
      </c>
      <c r="BP53" s="38">
        <f t="shared" si="41"/>
        <v>4.90759065098628</v>
      </c>
      <c r="BQ53" s="38">
        <f t="shared" si="21"/>
        <v>14.366517213228839</v>
      </c>
      <c r="BR53" s="38">
        <f t="shared" si="42"/>
        <v>17.567273347825854</v>
      </c>
      <c r="BS53" s="38">
        <f t="shared" si="23"/>
        <v>31.439108327907025</v>
      </c>
      <c r="BT53" s="38">
        <f t="shared" si="23"/>
        <v>56.94115992087222</v>
      </c>
      <c r="BV53" s="38">
        <f>SUM(C$7:C53)</f>
        <v>0.9999811999999999</v>
      </c>
      <c r="BW53" s="38">
        <f>SUM(D$7:D53)</f>
        <v>0.9999559999999998</v>
      </c>
      <c r="BX53" s="38">
        <f>SUM(E$7:E53)</f>
        <v>0.9996016000000002</v>
      </c>
      <c r="BY53" s="38">
        <f>SUM(F$7:F53)</f>
        <v>0.9985794000000001</v>
      </c>
      <c r="BZ53" s="38">
        <f>SUM(G$7:G53)</f>
        <v>0.9979631999999999</v>
      </c>
      <c r="CA53" s="38">
        <f>SUM(H$7:H53)</f>
        <v>0.9980584</v>
      </c>
      <c r="CB53" s="38">
        <f>SUM(I$7:I53)</f>
        <v>0.9997428</v>
      </c>
      <c r="CC53" s="38">
        <f>SUM(J$7:J53)</f>
        <v>0.9999062000000003</v>
      </c>
      <c r="CD53" s="38">
        <f>SUM(K$7:K53)</f>
        <v>0.9999103999999999</v>
      </c>
      <c r="CE53" s="38">
        <f>SUM(L$7:L53)</f>
        <v>0.9998320000000002</v>
      </c>
      <c r="CF53" s="38">
        <f>SUM(M$7:M53)</f>
        <v>0.9994628999999997</v>
      </c>
      <c r="CG53" s="38">
        <f>SUM(N$7:N53)</f>
        <v>0.9995360000000002</v>
      </c>
      <c r="CH53" s="38">
        <f>SUM(O$7:O53)</f>
        <v>0.9992455</v>
      </c>
      <c r="CI53" s="38">
        <f>SUM(P$7:P53)</f>
        <v>0.9988384000000002</v>
      </c>
      <c r="CJ53" s="38">
        <f>SUM(Q$7:Q53)</f>
        <v>0.9975461000000002</v>
      </c>
      <c r="CK53" s="38">
        <f>SUM(R$7:R53)</f>
        <v>0.9930844</v>
      </c>
    </row>
    <row r="54" spans="1:89" ht="13.5">
      <c r="A54" s="38">
        <f t="shared" si="24"/>
        <v>470</v>
      </c>
      <c r="B54" s="38">
        <f t="shared" si="25"/>
        <v>475</v>
      </c>
      <c r="C54" s="38">
        <v>1.16E-05</v>
      </c>
      <c r="D54" s="38">
        <v>7E-06</v>
      </c>
      <c r="E54" s="38">
        <v>7.72E-05</v>
      </c>
      <c r="F54" s="38">
        <v>0.0002022</v>
      </c>
      <c r="G54" s="38">
        <v>0.0004176</v>
      </c>
      <c r="H54" s="38">
        <v>0.0004357</v>
      </c>
      <c r="I54" s="38">
        <v>4.26E-05</v>
      </c>
      <c r="J54" s="38">
        <v>3.23E-05</v>
      </c>
      <c r="K54" s="38">
        <v>3.28E-05</v>
      </c>
      <c r="L54" s="38">
        <v>2.87E-05</v>
      </c>
      <c r="M54" s="38">
        <v>0.0002286</v>
      </c>
      <c r="N54" s="38">
        <v>0.0002206</v>
      </c>
      <c r="O54" s="38">
        <v>0.0001505</v>
      </c>
      <c r="P54" s="38">
        <v>0.0002585</v>
      </c>
      <c r="Q54" s="38">
        <v>0.0003831</v>
      </c>
      <c r="R54" s="38">
        <v>0.0013155</v>
      </c>
      <c r="T54" s="38">
        <f t="shared" si="11"/>
        <v>475</v>
      </c>
      <c r="U54" s="40">
        <f>IF(AND(SUM(C$7:C54)&gt;0.025,SUM(C$7:C54)&lt;0.975),IF(C54=MAX(C$7:C$107),"max","*"),"")</f>
      </c>
      <c r="V54" s="40">
        <f>IF(AND(SUM(D$7:D54)&gt;0.025,SUM(D$7:D54)&lt;0.975),IF(D54=MAX(D$7:D$107),"max","*"),"")</f>
      </c>
      <c r="W54" s="40">
        <f>IF(AND(SUM(E$7:E54)&gt;0.025,SUM(E$7:E54)&lt;0.975),IF(E54=MAX(E$7:E$107),"max","*"),"")</f>
      </c>
      <c r="X54" s="40">
        <f>IF(AND(SUM(F$7:F54)&gt;0.025,SUM(F$7:F54)&lt;0.975),IF(F54=MAX(F$7:F$107),"max","*"),"")</f>
      </c>
      <c r="Y54" s="40">
        <f>IF(AND(SUM(G$7:G54)&gt;0.025,SUM(G$7:G54)&lt;0.975),IF(G54=MAX(G$7:G$107),"max","*"),"")</f>
      </c>
      <c r="Z54" s="40">
        <f>IF(AND(SUM(H$7:H54)&gt;0.025,SUM(H$7:H54)&lt;0.975),IF(H54=MAX(H$7:H$107),"max","*"),"")</f>
      </c>
      <c r="AA54" s="40">
        <f>IF(AND(SUM(I$7:I54)&gt;0.025,SUM(I$7:I54)&lt;0.975),IF(I54=MAX(I$7:I$107),"max","*"),"")</f>
      </c>
      <c r="AB54" s="40">
        <f>IF(AND(SUM(J$7:J54)&gt;0.025,SUM(J$7:J54)&lt;0.975),IF(J54=MAX(J$7:J$107),"max","*"),"")</f>
      </c>
      <c r="AC54" s="40">
        <f>IF(AND(SUM(K$7:K54)&gt;0.025,SUM(K$7:K54)&lt;0.975),IF(K54=MAX(K$7:K$107),"max","*"),"")</f>
      </c>
      <c r="AD54" s="40">
        <f>IF(AND(SUM(L$7:L54)&gt;0.025,SUM(L$7:L54)&lt;0.975),IF(L54=MAX(L$7:L$107),"max","*"),"")</f>
      </c>
      <c r="AE54" s="40">
        <f>IF(AND(SUM(M$7:M54)&gt;0.025,SUM(M$7:M54)&lt;0.975),IF(M54=MAX(M$7:M$107),"max","*"),"")</f>
      </c>
      <c r="AF54" s="40">
        <f>IF(AND(SUM(N$7:N54)&gt;0.025,SUM(N$7:N54)&lt;0.975),IF(N54=MAX(N$7:N$107),"max","*"),"")</f>
      </c>
      <c r="AG54" s="40">
        <f>IF(AND(SUM(O$7:O54)&gt;0.025,SUM(O$7:O54)&lt;0.975),IF(O54=MAX(O$7:O$107),"max","*"),"")</f>
      </c>
      <c r="AH54" s="40">
        <f>IF(AND(SUM(P$7:P54)&gt;0.025,SUM(P$7:P54)&lt;0.975),IF(P54=MAX(P$7:P$107),"max","*"),"")</f>
      </c>
      <c r="AI54" s="40">
        <f>IF(AND(SUM(Q$7:Q54)&gt;0.025,SUM(Q$7:Q54)&lt;0.975),IF(Q54=MAX(Q$7:Q$107),"max","*"),"")</f>
      </c>
      <c r="AJ54" s="40">
        <f>IF(AND(SUM(R$7:R54)&gt;0.025,SUM(R$7:R54)&lt;0.975),IF(R54=MAX(R$7:R$107),"max","*"),"")</f>
      </c>
      <c r="AL54" s="38">
        <f>$B54</f>
        <v>475</v>
      </c>
      <c r="AM54" s="40"/>
      <c r="AN54" s="38">
        <f t="shared" si="13"/>
        <v>0.00551</v>
      </c>
      <c r="AO54" s="38">
        <f t="shared" si="26"/>
        <v>0.003325</v>
      </c>
      <c r="AP54" s="38">
        <f t="shared" si="27"/>
        <v>0.03667</v>
      </c>
      <c r="AQ54" s="38">
        <f t="shared" si="28"/>
        <v>0.096045</v>
      </c>
      <c r="AR54" s="38">
        <f t="shared" si="29"/>
        <v>0.19836</v>
      </c>
      <c r="AS54" s="38">
        <f t="shared" si="30"/>
        <v>0.20695750000000002</v>
      </c>
      <c r="AT54" s="38">
        <f t="shared" si="31"/>
        <v>0.020235</v>
      </c>
      <c r="AU54" s="38">
        <f t="shared" si="32"/>
        <v>0.0153425</v>
      </c>
      <c r="AV54" s="38">
        <f t="shared" si="33"/>
        <v>0.015579999999999998</v>
      </c>
      <c r="AW54" s="38">
        <f t="shared" si="34"/>
        <v>0.0136325</v>
      </c>
      <c r="AX54" s="38">
        <f t="shared" si="35"/>
        <v>0.108585</v>
      </c>
      <c r="AY54" s="38">
        <f t="shared" si="15"/>
        <v>0.104785</v>
      </c>
      <c r="AZ54" s="38">
        <f t="shared" si="15"/>
        <v>0.0714875</v>
      </c>
      <c r="BA54" s="38">
        <f t="shared" si="1"/>
        <v>0.1227875</v>
      </c>
      <c r="BB54" s="38">
        <f t="shared" si="2"/>
        <v>0.18197249999999998</v>
      </c>
      <c r="BC54" s="38">
        <f t="shared" si="2"/>
        <v>0.6248625</v>
      </c>
      <c r="BE54" s="38">
        <f t="shared" si="36"/>
        <v>0.8295524524114691</v>
      </c>
      <c r="BF54" s="38">
        <f t="shared" si="4"/>
        <v>0.45081361511757695</v>
      </c>
      <c r="BG54" s="38">
        <f t="shared" si="5"/>
        <v>3.905552904479138</v>
      </c>
      <c r="BH54" s="38">
        <f t="shared" si="6"/>
        <v>9.00823984928206</v>
      </c>
      <c r="BI54" s="38">
        <f t="shared" si="7"/>
        <v>16.688973706233767</v>
      </c>
      <c r="BJ54" s="38">
        <f t="shared" si="8"/>
        <v>17.70274168454154</v>
      </c>
      <c r="BK54" s="38">
        <f t="shared" si="9"/>
        <v>2.373429994431045</v>
      </c>
      <c r="BL54" s="38">
        <f t="shared" si="37"/>
        <v>1.947335716689261</v>
      </c>
      <c r="BM54" s="38">
        <f t="shared" si="38"/>
        <v>2.066921050342763</v>
      </c>
      <c r="BN54" s="38">
        <f t="shared" si="39"/>
        <v>1.6729871286252</v>
      </c>
      <c r="BO54" s="38">
        <f t="shared" si="40"/>
        <v>11.906190912326556</v>
      </c>
      <c r="BP54" s="38">
        <f t="shared" si="41"/>
        <v>11.055224513982472</v>
      </c>
      <c r="BQ54" s="38">
        <f t="shared" si="21"/>
        <v>7.203422045217271</v>
      </c>
      <c r="BR54" s="38">
        <f t="shared" si="42"/>
        <v>12.271928866121014</v>
      </c>
      <c r="BS54" s="38">
        <f t="shared" si="23"/>
        <v>16.41156484010188</v>
      </c>
      <c r="BT54" s="38">
        <f t="shared" si="23"/>
        <v>51.48353718364226</v>
      </c>
      <c r="BV54" s="38">
        <f>SUM(C$7:C54)</f>
        <v>0.9999927999999999</v>
      </c>
      <c r="BW54" s="38">
        <f>SUM(D$7:D54)</f>
        <v>0.9999629999999998</v>
      </c>
      <c r="BX54" s="38">
        <f>SUM(E$7:E54)</f>
        <v>0.9996788000000002</v>
      </c>
      <c r="BY54" s="38">
        <f>SUM(F$7:F54)</f>
        <v>0.9987816000000002</v>
      </c>
      <c r="BZ54" s="38">
        <f>SUM(G$7:G54)</f>
        <v>0.9983808</v>
      </c>
      <c r="CA54" s="38">
        <f>SUM(H$7:H54)</f>
        <v>0.9984941</v>
      </c>
      <c r="CB54" s="38">
        <f>SUM(I$7:I54)</f>
        <v>0.9997854</v>
      </c>
      <c r="CC54" s="38">
        <f>SUM(J$7:J54)</f>
        <v>0.9999385000000003</v>
      </c>
      <c r="CD54" s="38">
        <f>SUM(K$7:K54)</f>
        <v>0.9999431999999999</v>
      </c>
      <c r="CE54" s="38">
        <f>SUM(L$7:L54)</f>
        <v>0.9998607000000002</v>
      </c>
      <c r="CF54" s="38">
        <f>SUM(M$7:M54)</f>
        <v>0.9996914999999997</v>
      </c>
      <c r="CG54" s="38">
        <f>SUM(N$7:N54)</f>
        <v>0.9997566000000002</v>
      </c>
      <c r="CH54" s="38">
        <f>SUM(O$7:O54)</f>
        <v>0.9993960000000001</v>
      </c>
      <c r="CI54" s="38">
        <f>SUM(P$7:P54)</f>
        <v>0.9990969000000003</v>
      </c>
      <c r="CJ54" s="38">
        <f>SUM(Q$7:Q54)</f>
        <v>0.9979292000000002</v>
      </c>
      <c r="CK54" s="38">
        <f>SUM(R$7:R54)</f>
        <v>0.9943999</v>
      </c>
    </row>
    <row r="55" spans="1:89" ht="13.5">
      <c r="A55" s="38">
        <f t="shared" si="24"/>
        <v>480</v>
      </c>
      <c r="B55" s="38">
        <f t="shared" si="25"/>
        <v>485</v>
      </c>
      <c r="C55" s="38">
        <v>4.6E-06</v>
      </c>
      <c r="D55" s="38">
        <v>8.2E-06</v>
      </c>
      <c r="E55" s="38">
        <v>6.17E-05</v>
      </c>
      <c r="F55" s="38">
        <v>0.0005925</v>
      </c>
      <c r="G55" s="38">
        <v>0.0001889</v>
      </c>
      <c r="H55" s="38">
        <v>0.0003756</v>
      </c>
      <c r="I55" s="38">
        <v>4.94E-05</v>
      </c>
      <c r="J55" s="38">
        <v>1.06E-05</v>
      </c>
      <c r="K55" s="38">
        <v>6E-06</v>
      </c>
      <c r="L55" s="38">
        <v>1.83E-05</v>
      </c>
      <c r="M55" s="38">
        <v>6.83E-05</v>
      </c>
      <c r="N55" s="38">
        <v>4.05E-05</v>
      </c>
      <c r="O55" s="38">
        <v>0.0001131</v>
      </c>
      <c r="P55" s="38">
        <v>0.0001543</v>
      </c>
      <c r="Q55" s="38">
        <v>0.0003687</v>
      </c>
      <c r="R55" s="38">
        <v>0.0007578</v>
      </c>
      <c r="T55" s="38">
        <f t="shared" si="11"/>
        <v>485</v>
      </c>
      <c r="U55" s="40">
        <f>IF(AND(SUM(C$7:C55)&gt;0.025,SUM(C$7:C55)&lt;0.975),IF(C55=MAX(C$7:C$107),"max","*"),"")</f>
      </c>
      <c r="V55" s="40">
        <f>IF(AND(SUM(D$7:D55)&gt;0.025,SUM(D$7:D55)&lt;0.975),IF(D55=MAX(D$7:D$107),"max","*"),"")</f>
      </c>
      <c r="W55" s="40">
        <f>IF(AND(SUM(E$7:E55)&gt;0.025,SUM(E$7:E55)&lt;0.975),IF(E55=MAX(E$7:E$107),"max","*"),"")</f>
      </c>
      <c r="X55" s="40">
        <f>IF(AND(SUM(F$7:F55)&gt;0.025,SUM(F$7:F55)&lt;0.975),IF(F55=MAX(F$7:F$107),"max","*"),"")</f>
      </c>
      <c r="Y55" s="40">
        <f>IF(AND(SUM(G$7:G55)&gt;0.025,SUM(G$7:G55)&lt;0.975),IF(G55=MAX(G$7:G$107),"max","*"),"")</f>
      </c>
      <c r="Z55" s="40">
        <f>IF(AND(SUM(H$7:H55)&gt;0.025,SUM(H$7:H55)&lt;0.975),IF(H55=MAX(H$7:H$107),"max","*"),"")</f>
      </c>
      <c r="AA55" s="40">
        <f>IF(AND(SUM(I$7:I55)&gt;0.025,SUM(I$7:I55)&lt;0.975),IF(I55=MAX(I$7:I$107),"max","*"),"")</f>
      </c>
      <c r="AB55" s="40">
        <f>IF(AND(SUM(J$7:J55)&gt;0.025,SUM(J$7:J55)&lt;0.975),IF(J55=MAX(J$7:J$107),"max","*"),"")</f>
      </c>
      <c r="AC55" s="40">
        <f>IF(AND(SUM(K$7:K55)&gt;0.025,SUM(K$7:K55)&lt;0.975),IF(K55=MAX(K$7:K$107),"max","*"),"")</f>
      </c>
      <c r="AD55" s="40">
        <f>IF(AND(SUM(L$7:L55)&gt;0.025,SUM(L$7:L55)&lt;0.975),IF(L55=MAX(L$7:L$107),"max","*"),"")</f>
      </c>
      <c r="AE55" s="40">
        <f>IF(AND(SUM(M$7:M55)&gt;0.025,SUM(M$7:M55)&lt;0.975),IF(M55=MAX(M$7:M$107),"max","*"),"")</f>
      </c>
      <c r="AF55" s="40">
        <f>IF(AND(SUM(N$7:N55)&gt;0.025,SUM(N$7:N55)&lt;0.975),IF(N55=MAX(N$7:N$107),"max","*"),"")</f>
      </c>
      <c r="AG55" s="40">
        <f>IF(AND(SUM(O$7:O55)&gt;0.025,SUM(O$7:O55)&lt;0.975),IF(O55=MAX(O$7:O$107),"max","*"),"")</f>
      </c>
      <c r="AH55" s="40">
        <f>IF(AND(SUM(P$7:P55)&gt;0.025,SUM(P$7:P55)&lt;0.975),IF(P55=MAX(P$7:P$107),"max","*"),"")</f>
      </c>
      <c r="AI55" s="40">
        <f>IF(AND(SUM(Q$7:Q55)&gt;0.025,SUM(Q$7:Q55)&lt;0.975),IF(Q55=MAX(Q$7:Q$107),"max","*"),"")</f>
      </c>
      <c r="AJ55" s="40">
        <f>IF(AND(SUM(R$7:R55)&gt;0.025,SUM(R$7:R55)&lt;0.975),IF(R55=MAX(R$7:R$107),"max","*"),"")</f>
      </c>
      <c r="AL55" s="38">
        <f t="shared" si="12"/>
        <v>485</v>
      </c>
      <c r="AM55" s="40"/>
      <c r="AN55" s="38">
        <f t="shared" si="13"/>
        <v>0.002231</v>
      </c>
      <c r="AO55" s="38">
        <f t="shared" si="26"/>
        <v>0.003977</v>
      </c>
      <c r="AP55" s="38">
        <f t="shared" si="27"/>
        <v>0.029924499999999996</v>
      </c>
      <c r="AQ55" s="38">
        <f t="shared" si="28"/>
        <v>0.2873625</v>
      </c>
      <c r="AR55" s="38">
        <f t="shared" si="29"/>
        <v>0.0916165</v>
      </c>
      <c r="AS55" s="38">
        <f t="shared" si="30"/>
        <v>0.18216600000000002</v>
      </c>
      <c r="AT55" s="38">
        <f t="shared" si="31"/>
        <v>0.023959</v>
      </c>
      <c r="AU55" s="38">
        <f t="shared" si="32"/>
        <v>0.005141</v>
      </c>
      <c r="AV55" s="38">
        <f t="shared" si="33"/>
        <v>0.0029100000000000003</v>
      </c>
      <c r="AW55" s="38">
        <f t="shared" si="34"/>
        <v>0.0088755</v>
      </c>
      <c r="AX55" s="38">
        <f aca="true" t="shared" si="43" ref="AX55:AX86">$B55*M55</f>
        <v>0.0331255</v>
      </c>
      <c r="AY55" s="38">
        <f t="shared" si="15"/>
        <v>0.0196425</v>
      </c>
      <c r="AZ55" s="38">
        <f t="shared" si="15"/>
        <v>0.0548535</v>
      </c>
      <c r="BA55" s="38">
        <f t="shared" si="1"/>
        <v>0.0748355</v>
      </c>
      <c r="BB55" s="38">
        <f t="shared" si="2"/>
        <v>0.17881950000000002</v>
      </c>
      <c r="BC55" s="38">
        <f t="shared" si="2"/>
        <v>0.367533</v>
      </c>
      <c r="BE55" s="38">
        <f t="shared" si="36"/>
        <v>0.3540230412626171</v>
      </c>
      <c r="BF55" s="38">
        <f t="shared" si="4"/>
        <v>0.5705351119497329</v>
      </c>
      <c r="BG55" s="38">
        <f t="shared" si="5"/>
        <v>3.4051310996715385</v>
      </c>
      <c r="BH55" s="38">
        <f t="shared" si="6"/>
        <v>28.956994633480516</v>
      </c>
      <c r="BI55" s="38">
        <f t="shared" si="7"/>
        <v>8.32335297373405</v>
      </c>
      <c r="BJ55" s="38">
        <f t="shared" si="8"/>
        <v>16.812600003667395</v>
      </c>
      <c r="BK55" s="38">
        <f t="shared" si="9"/>
        <v>2.990433707232123</v>
      </c>
      <c r="BL55" s="38">
        <f t="shared" si="37"/>
        <v>0.6921778423323458</v>
      </c>
      <c r="BM55" s="38">
        <f t="shared" si="38"/>
        <v>0.4088188722070908</v>
      </c>
      <c r="BN55" s="38">
        <f t="shared" si="39"/>
        <v>1.1569441427457408</v>
      </c>
      <c r="BO55" s="38">
        <f t="shared" si="40"/>
        <v>3.8758486614939875</v>
      </c>
      <c r="BP55" s="38">
        <f t="shared" si="41"/>
        <v>2.2150094651319137</v>
      </c>
      <c r="BQ55" s="38">
        <f t="shared" si="21"/>
        <v>5.919518793862726</v>
      </c>
      <c r="BR55" s="38">
        <f t="shared" si="42"/>
        <v>8.01299969413669</v>
      </c>
      <c r="BS55" s="38">
        <f t="shared" si="23"/>
        <v>17.35779261423378</v>
      </c>
      <c r="BT55" s="38">
        <f t="shared" si="23"/>
        <v>32.73140330356242</v>
      </c>
      <c r="BV55" s="38">
        <f>SUM(C$7:C55)</f>
        <v>0.9999973999999999</v>
      </c>
      <c r="BW55" s="38">
        <f>SUM(D$7:D55)</f>
        <v>0.9999711999999998</v>
      </c>
      <c r="BX55" s="38">
        <f>SUM(E$7:E55)</f>
        <v>0.9997405000000003</v>
      </c>
      <c r="BY55" s="38">
        <f>SUM(F$7:F55)</f>
        <v>0.9993741000000002</v>
      </c>
      <c r="BZ55" s="38">
        <f>SUM(G$7:G55)</f>
        <v>0.9985697</v>
      </c>
      <c r="CA55" s="38">
        <f>SUM(H$7:H55)</f>
        <v>0.9988697000000001</v>
      </c>
      <c r="CB55" s="38">
        <f>SUM(I$7:I55)</f>
        <v>0.9998348</v>
      </c>
      <c r="CC55" s="38">
        <f>SUM(J$7:J55)</f>
        <v>0.9999491000000003</v>
      </c>
      <c r="CD55" s="38">
        <f>SUM(K$7:K55)</f>
        <v>0.9999491999999999</v>
      </c>
      <c r="CE55" s="38">
        <f>SUM(L$7:L55)</f>
        <v>0.9998790000000002</v>
      </c>
      <c r="CF55" s="38">
        <f>SUM(M$7:M55)</f>
        <v>0.9997597999999998</v>
      </c>
      <c r="CG55" s="38">
        <f>SUM(N$7:N55)</f>
        <v>0.9997971000000002</v>
      </c>
      <c r="CH55" s="38">
        <f>SUM(O$7:O55)</f>
        <v>0.9995091</v>
      </c>
      <c r="CI55" s="38">
        <f>SUM(P$7:P55)</f>
        <v>0.9992512000000003</v>
      </c>
      <c r="CJ55" s="38">
        <f>SUM(Q$7:Q55)</f>
        <v>0.9982979000000002</v>
      </c>
      <c r="CK55" s="38">
        <f>SUM(R$7:R55)</f>
        <v>0.9951577</v>
      </c>
    </row>
    <row r="56" spans="1:89" ht="13.5">
      <c r="A56" s="38">
        <f t="shared" si="24"/>
        <v>490</v>
      </c>
      <c r="B56" s="38">
        <f t="shared" si="25"/>
        <v>495</v>
      </c>
      <c r="C56" s="38">
        <v>2.6E-06</v>
      </c>
      <c r="D56" s="38">
        <v>1.6E-06</v>
      </c>
      <c r="E56" s="38">
        <v>8.93E-05</v>
      </c>
      <c r="F56" s="38">
        <v>0.0001793</v>
      </c>
      <c r="G56" s="38">
        <v>0.000242</v>
      </c>
      <c r="H56" s="38">
        <v>0.0001409</v>
      </c>
      <c r="I56" s="38">
        <v>3.6E-05</v>
      </c>
      <c r="J56" s="38">
        <v>6.4E-06</v>
      </c>
      <c r="K56" s="38">
        <v>5.2E-06</v>
      </c>
      <c r="L56" s="38">
        <v>1.92E-05</v>
      </c>
      <c r="M56" s="38">
        <v>5.39E-05</v>
      </c>
      <c r="N56" s="38">
        <v>4.32E-05</v>
      </c>
      <c r="O56" s="38">
        <v>8.28E-05</v>
      </c>
      <c r="P56" s="38">
        <v>8.76E-05</v>
      </c>
      <c r="Q56" s="38">
        <v>0.0002555</v>
      </c>
      <c r="R56" s="38">
        <v>0.0011339</v>
      </c>
      <c r="T56" s="38">
        <f t="shared" si="11"/>
        <v>495</v>
      </c>
      <c r="U56" s="40">
        <f>IF(AND(SUM(C$7:C56)&gt;0.025,SUM(C$7:C56)&lt;0.975),IF(C56=MAX(C$7:C$107),"max","*"),"")</f>
      </c>
      <c r="V56" s="40">
        <f>IF(AND(SUM(D$7:D56)&gt;0.025,SUM(D$7:D56)&lt;0.975),IF(D56=MAX(D$7:D$107),"max","*"),"")</f>
      </c>
      <c r="W56" s="40">
        <f>IF(AND(SUM(E$7:E56)&gt;0.025,SUM(E$7:E56)&lt;0.975),IF(E56=MAX(E$7:E$107),"max","*"),"")</f>
      </c>
      <c r="X56" s="40">
        <f>IF(AND(SUM(F$7:F56)&gt;0.025,SUM(F$7:F56)&lt;0.975),IF(F56=MAX(F$7:F$107),"max","*"),"")</f>
      </c>
      <c r="Y56" s="40">
        <f>IF(AND(SUM(G$7:G56)&gt;0.025,SUM(G$7:G56)&lt;0.975),IF(G56=MAX(G$7:G$107),"max","*"),"")</f>
      </c>
      <c r="Z56" s="40">
        <f>IF(AND(SUM(H$7:H56)&gt;0.025,SUM(H$7:H56)&lt;0.975),IF(H56=MAX(H$7:H$107),"max","*"),"")</f>
      </c>
      <c r="AA56" s="40">
        <f>IF(AND(SUM(I$7:I56)&gt;0.025,SUM(I$7:I56)&lt;0.975),IF(I56=MAX(I$7:I$107),"max","*"),"")</f>
      </c>
      <c r="AB56" s="40">
        <f>IF(AND(SUM(J$7:J56)&gt;0.025,SUM(J$7:J56)&lt;0.975),IF(J56=MAX(J$7:J$107),"max","*"),"")</f>
      </c>
      <c r="AC56" s="40">
        <f>IF(AND(SUM(K$7:K56)&gt;0.025,SUM(K$7:K56)&lt;0.975),IF(K56=MAX(K$7:K$107),"max","*"),"")</f>
      </c>
      <c r="AD56" s="40">
        <f>IF(AND(SUM(L$7:L56)&gt;0.025,SUM(L$7:L56)&lt;0.975),IF(L56=MAX(L$7:L$107),"max","*"),"")</f>
      </c>
      <c r="AE56" s="40">
        <f>IF(AND(SUM(M$7:M56)&gt;0.025,SUM(M$7:M56)&lt;0.975),IF(M56=MAX(M$7:M$107),"max","*"),"")</f>
      </c>
      <c r="AF56" s="40">
        <f>IF(AND(SUM(N$7:N56)&gt;0.025,SUM(N$7:N56)&lt;0.975),IF(N56=MAX(N$7:N$107),"max","*"),"")</f>
      </c>
      <c r="AG56" s="40">
        <f>IF(AND(SUM(O$7:O56)&gt;0.025,SUM(O$7:O56)&lt;0.975),IF(O56=MAX(O$7:O$107),"max","*"),"")</f>
      </c>
      <c r="AH56" s="40">
        <f>IF(AND(SUM(P$7:P56)&gt;0.025,SUM(P$7:P56)&lt;0.975),IF(P56=MAX(P$7:P$107),"max","*"),"")</f>
      </c>
      <c r="AI56" s="40">
        <f>IF(AND(SUM(Q$7:Q56)&gt;0.025,SUM(Q$7:Q56)&lt;0.975),IF(Q56=MAX(Q$7:Q$107),"max","*"),"")</f>
      </c>
      <c r="AJ56" s="40">
        <f>IF(AND(SUM(R$7:R56)&gt;0.025,SUM(R$7:R56)&lt;0.975),IF(R56=MAX(R$7:R$107),"max","*"),"")</f>
      </c>
      <c r="AL56" s="38">
        <f t="shared" si="12"/>
        <v>495</v>
      </c>
      <c r="AM56" s="40"/>
      <c r="AN56" s="38">
        <f t="shared" si="13"/>
        <v>0.001287</v>
      </c>
      <c r="AO56" s="38">
        <f t="shared" si="26"/>
        <v>0.000792</v>
      </c>
      <c r="AP56" s="38">
        <f t="shared" si="27"/>
        <v>0.0442035</v>
      </c>
      <c r="AQ56" s="38">
        <f t="shared" si="28"/>
        <v>0.0887535</v>
      </c>
      <c r="AR56" s="38">
        <f t="shared" si="29"/>
        <v>0.11979</v>
      </c>
      <c r="AS56" s="38">
        <f t="shared" si="30"/>
        <v>0.0697455</v>
      </c>
      <c r="AT56" s="38">
        <f t="shared" si="31"/>
        <v>0.01782</v>
      </c>
      <c r="AU56" s="38">
        <f t="shared" si="32"/>
        <v>0.003168</v>
      </c>
      <c r="AV56" s="38">
        <f t="shared" si="33"/>
        <v>0.002574</v>
      </c>
      <c r="AW56" s="38">
        <f t="shared" si="34"/>
        <v>0.009504</v>
      </c>
      <c r="AX56" s="38">
        <f t="shared" si="43"/>
        <v>0.026680500000000003</v>
      </c>
      <c r="AY56" s="38">
        <f t="shared" si="15"/>
        <v>0.021384</v>
      </c>
      <c r="AZ56" s="38">
        <f t="shared" si="15"/>
        <v>0.040985999999999995</v>
      </c>
      <c r="BA56" s="38">
        <f t="shared" si="1"/>
        <v>0.043362</v>
      </c>
      <c r="BB56" s="38">
        <f t="shared" si="2"/>
        <v>0.1264725</v>
      </c>
      <c r="BC56" s="38">
        <f t="shared" si="2"/>
        <v>0.5612805</v>
      </c>
      <c r="BE56" s="38">
        <f t="shared" si="36"/>
        <v>0.2147857893200879</v>
      </c>
      <c r="BF56" s="38">
        <f t="shared" si="4"/>
        <v>0.11992473653887473</v>
      </c>
      <c r="BG56" s="38">
        <f t="shared" si="5"/>
        <v>5.35683530738636</v>
      </c>
      <c r="BH56" s="38">
        <f t="shared" si="6"/>
        <v>9.573542913028634</v>
      </c>
      <c r="BI56" s="38">
        <f t="shared" si="7"/>
        <v>11.703221261456463</v>
      </c>
      <c r="BJ56" s="38">
        <f t="shared" si="8"/>
        <v>6.917258132549295</v>
      </c>
      <c r="BK56" s="38">
        <f t="shared" si="9"/>
        <v>2.3600113724915874</v>
      </c>
      <c r="BL56" s="38">
        <f t="shared" si="37"/>
        <v>0.45126759306526526</v>
      </c>
      <c r="BM56" s="38">
        <f t="shared" si="38"/>
        <v>0.38197677295014537</v>
      </c>
      <c r="BN56" s="38">
        <f t="shared" si="39"/>
        <v>1.3123151686439243</v>
      </c>
      <c r="BO56" s="38">
        <f t="shared" si="40"/>
        <v>3.3208739446921567</v>
      </c>
      <c r="BP56" s="38">
        <f t="shared" si="41"/>
        <v>2.5690538202473743</v>
      </c>
      <c r="BQ56" s="38">
        <f t="shared" si="21"/>
        <v>4.720787325788584</v>
      </c>
      <c r="BR56" s="38">
        <f t="shared" si="42"/>
        <v>4.957195411425024</v>
      </c>
      <c r="BS56" s="38">
        <f t="shared" si="23"/>
        <v>13.162816625011363</v>
      </c>
      <c r="BT56" s="38">
        <f t="shared" si="23"/>
        <v>53.802689223323355</v>
      </c>
      <c r="BV56" s="38">
        <f>SUM(C$7:C56)</f>
        <v>0.9999999999999999</v>
      </c>
      <c r="BW56" s="38">
        <f>SUM(D$7:D56)</f>
        <v>0.9999727999999999</v>
      </c>
      <c r="BX56" s="38">
        <f>SUM(E$7:E56)</f>
        <v>0.9998298000000002</v>
      </c>
      <c r="BY56" s="38">
        <f>SUM(F$7:F56)</f>
        <v>0.9995534000000001</v>
      </c>
      <c r="BZ56" s="38">
        <f>SUM(G$7:G56)</f>
        <v>0.9988117</v>
      </c>
      <c r="CA56" s="38">
        <f>SUM(H$7:H56)</f>
        <v>0.9990106000000001</v>
      </c>
      <c r="CB56" s="38">
        <f>SUM(I$7:I56)</f>
        <v>0.9998708000000001</v>
      </c>
      <c r="CC56" s="38">
        <f>SUM(J$7:J56)</f>
        <v>0.9999555000000002</v>
      </c>
      <c r="CD56" s="38">
        <f>SUM(K$7:K56)</f>
        <v>0.9999543999999999</v>
      </c>
      <c r="CE56" s="38">
        <f>SUM(L$7:L56)</f>
        <v>0.9998982000000002</v>
      </c>
      <c r="CF56" s="38">
        <f>SUM(M$7:M56)</f>
        <v>0.9998136999999998</v>
      </c>
      <c r="CG56" s="38">
        <f>SUM(N$7:N56)</f>
        <v>0.9998403000000002</v>
      </c>
      <c r="CH56" s="38">
        <f>SUM(O$7:O56)</f>
        <v>0.9995919000000001</v>
      </c>
      <c r="CI56" s="38">
        <f>SUM(P$7:P56)</f>
        <v>0.9993388000000003</v>
      </c>
      <c r="CJ56" s="38">
        <f>SUM(Q$7:Q56)</f>
        <v>0.9985534000000001</v>
      </c>
      <c r="CK56" s="38">
        <f>SUM(R$7:R56)</f>
        <v>0.9962916</v>
      </c>
    </row>
    <row r="57" spans="1:89" ht="13.5">
      <c r="A57" s="38">
        <f t="shared" si="24"/>
        <v>500</v>
      </c>
      <c r="B57" s="38">
        <f t="shared" si="25"/>
        <v>505</v>
      </c>
      <c r="C57" s="38">
        <v>0</v>
      </c>
      <c r="D57" s="38">
        <v>4.6E-06</v>
      </c>
      <c r="E57" s="38">
        <v>2.95E-05</v>
      </c>
      <c r="F57" s="38">
        <v>6.01E-05</v>
      </c>
      <c r="G57" s="38">
        <v>0.0002769</v>
      </c>
      <c r="H57" s="38">
        <v>0.00022</v>
      </c>
      <c r="I57" s="38">
        <v>1.75E-05</v>
      </c>
      <c r="J57" s="38">
        <v>8.6E-06</v>
      </c>
      <c r="K57" s="38">
        <v>1.14E-05</v>
      </c>
      <c r="L57" s="38">
        <v>3.41E-05</v>
      </c>
      <c r="M57" s="38">
        <v>4.31E-05</v>
      </c>
      <c r="N57" s="38">
        <v>3.33E-05</v>
      </c>
      <c r="O57" s="38">
        <v>3.46E-05</v>
      </c>
      <c r="P57" s="38">
        <v>0.0001316</v>
      </c>
      <c r="Q57" s="38">
        <v>0.000235</v>
      </c>
      <c r="R57" s="38">
        <v>0.0004933</v>
      </c>
      <c r="T57" s="38">
        <f t="shared" si="11"/>
        <v>505</v>
      </c>
      <c r="U57" s="40">
        <f>IF(AND(SUM(C$7:C57)&gt;0.025,SUM(C$7:C57)&lt;0.975),IF(C57=MAX(C$7:C$107),"max","*"),"")</f>
      </c>
      <c r="V57" s="40">
        <f>IF(AND(SUM(D$7:D57)&gt;0.025,SUM(D$7:D57)&lt;0.975),IF(D57=MAX(D$7:D$107),"max","*"),"")</f>
      </c>
      <c r="W57" s="40">
        <f>IF(AND(SUM(E$7:E57)&gt;0.025,SUM(E$7:E57)&lt;0.975),IF(E57=MAX(E$7:E$107),"max","*"),"")</f>
      </c>
      <c r="X57" s="40">
        <f>IF(AND(SUM(F$7:F57)&gt;0.025,SUM(F$7:F57)&lt;0.975),IF(F57=MAX(F$7:F$107),"max","*"),"")</f>
      </c>
      <c r="Y57" s="40">
        <f>IF(AND(SUM(G$7:G57)&gt;0.025,SUM(G$7:G57)&lt;0.975),IF(G57=MAX(G$7:G$107),"max","*"),"")</f>
      </c>
      <c r="Z57" s="40">
        <f>IF(AND(SUM(H$7:H57)&gt;0.025,SUM(H$7:H57)&lt;0.975),IF(H57=MAX(H$7:H$107),"max","*"),"")</f>
      </c>
      <c r="AA57" s="40">
        <f>IF(AND(SUM(I$7:I57)&gt;0.025,SUM(I$7:I57)&lt;0.975),IF(I57=MAX(I$7:I$107),"max","*"),"")</f>
      </c>
      <c r="AB57" s="40">
        <f>IF(AND(SUM(J$7:J57)&gt;0.025,SUM(J$7:J57)&lt;0.975),IF(J57=MAX(J$7:J$107),"max","*"),"")</f>
      </c>
      <c r="AC57" s="40">
        <f>IF(AND(SUM(K$7:K57)&gt;0.025,SUM(K$7:K57)&lt;0.975),IF(K57=MAX(K$7:K$107),"max","*"),"")</f>
      </c>
      <c r="AD57" s="40">
        <f>IF(AND(SUM(L$7:L57)&gt;0.025,SUM(L$7:L57)&lt;0.975),IF(L57=MAX(L$7:L$107),"max","*"),"")</f>
      </c>
      <c r="AE57" s="40">
        <f>IF(AND(SUM(M$7:M57)&gt;0.025,SUM(M$7:M57)&lt;0.975),IF(M57=MAX(M$7:M$107),"max","*"),"")</f>
      </c>
      <c r="AF57" s="40">
        <f>IF(AND(SUM(N$7:N57)&gt;0.025,SUM(N$7:N57)&lt;0.975),IF(N57=MAX(N$7:N$107),"max","*"),"")</f>
      </c>
      <c r="AG57" s="40">
        <f>IF(AND(SUM(O$7:O57)&gt;0.025,SUM(O$7:O57)&lt;0.975),IF(O57=MAX(O$7:O$107),"max","*"),"")</f>
      </c>
      <c r="AH57" s="40">
        <f>IF(AND(SUM(P$7:P57)&gt;0.025,SUM(P$7:P57)&lt;0.975),IF(P57=MAX(P$7:P$107),"max","*"),"")</f>
      </c>
      <c r="AI57" s="40">
        <f>IF(AND(SUM(Q$7:Q57)&gt;0.025,SUM(Q$7:Q57)&lt;0.975),IF(Q57=MAX(Q$7:Q$107),"max","*"),"")</f>
      </c>
      <c r="AJ57" s="40">
        <f>IF(AND(SUM(R$7:R57)&gt;0.025,SUM(R$7:R57)&lt;0.975),IF(R57=MAX(R$7:R$107),"max","*"),"")</f>
      </c>
      <c r="AL57" s="38">
        <f t="shared" si="12"/>
        <v>505</v>
      </c>
      <c r="AM57" s="40"/>
      <c r="AN57" s="38">
        <f t="shared" si="13"/>
        <v>0</v>
      </c>
      <c r="AO57" s="38">
        <f t="shared" si="26"/>
        <v>0.002323</v>
      </c>
      <c r="AP57" s="38">
        <f t="shared" si="27"/>
        <v>0.0148975</v>
      </c>
      <c r="AQ57" s="38">
        <f t="shared" si="28"/>
        <v>0.0303505</v>
      </c>
      <c r="AR57" s="38">
        <f t="shared" si="29"/>
        <v>0.1398345</v>
      </c>
      <c r="AS57" s="38">
        <f t="shared" si="30"/>
        <v>0.1111</v>
      </c>
      <c r="AT57" s="38">
        <f t="shared" si="31"/>
        <v>0.0088375</v>
      </c>
      <c r="AU57" s="38">
        <f t="shared" si="32"/>
        <v>0.0043430000000000005</v>
      </c>
      <c r="AV57" s="38">
        <f t="shared" si="33"/>
        <v>0.005757</v>
      </c>
      <c r="AW57" s="38">
        <f t="shared" si="34"/>
        <v>0.0172205</v>
      </c>
      <c r="AX57" s="38">
        <f t="shared" si="43"/>
        <v>0.0217655</v>
      </c>
      <c r="AY57" s="38">
        <f t="shared" si="15"/>
        <v>0.0168165</v>
      </c>
      <c r="AZ57" s="38">
        <f t="shared" si="15"/>
        <v>0.017473</v>
      </c>
      <c r="BA57" s="38">
        <f t="shared" si="1"/>
        <v>0.066458</v>
      </c>
      <c r="BB57" s="38">
        <f t="shared" si="2"/>
        <v>0.118675</v>
      </c>
      <c r="BC57" s="38">
        <f t="shared" si="2"/>
        <v>0.24911650000000002</v>
      </c>
      <c r="BE57" s="38">
        <f t="shared" si="36"/>
        <v>0</v>
      </c>
      <c r="BF57" s="38">
        <f t="shared" si="4"/>
        <v>0.3704309527852649</v>
      </c>
      <c r="BG57" s="38">
        <f t="shared" si="5"/>
        <v>1.9170694336209142</v>
      </c>
      <c r="BH57" s="38">
        <f t="shared" si="6"/>
        <v>3.49273679382096</v>
      </c>
      <c r="BI57" s="38">
        <f t="shared" si="7"/>
        <v>14.636551575007855</v>
      </c>
      <c r="BJ57" s="38">
        <f t="shared" si="8"/>
        <v>11.797454196095703</v>
      </c>
      <c r="BK57" s="38">
        <f t="shared" si="9"/>
        <v>1.238591333491744</v>
      </c>
      <c r="BL57" s="38">
        <f t="shared" si="37"/>
        <v>0.6529234069234502</v>
      </c>
      <c r="BM57" s="38">
        <f t="shared" si="38"/>
        <v>0.9003453780494725</v>
      </c>
      <c r="BN57" s="38">
        <f t="shared" si="39"/>
        <v>2.512437031646303</v>
      </c>
      <c r="BO57" s="38">
        <f t="shared" si="40"/>
        <v>2.8737401176157844</v>
      </c>
      <c r="BP57" s="38">
        <f t="shared" si="41"/>
        <v>2.1460546348840177</v>
      </c>
      <c r="BQ57" s="38">
        <f t="shared" si="21"/>
        <v>2.1413896688909206</v>
      </c>
      <c r="BR57" s="38">
        <f t="shared" si="42"/>
        <v>8.086382660944516</v>
      </c>
      <c r="BS57" s="38">
        <f t="shared" si="23"/>
        <v>13.196985027963192</v>
      </c>
      <c r="BT57" s="38">
        <f t="shared" si="23"/>
        <v>25.60513389812533</v>
      </c>
      <c r="BV57" s="38">
        <f>SUM(C$7:C57)</f>
        <v>0.9999999999999999</v>
      </c>
      <c r="BW57" s="38">
        <f>SUM(D$7:D57)</f>
        <v>0.9999773999999999</v>
      </c>
      <c r="BX57" s="38">
        <f>SUM(E$7:E57)</f>
        <v>0.9998593000000002</v>
      </c>
      <c r="BY57" s="38">
        <f>SUM(F$7:F57)</f>
        <v>0.9996135000000002</v>
      </c>
      <c r="BZ57" s="38">
        <f>SUM(G$7:G57)</f>
        <v>0.9990886</v>
      </c>
      <c r="CA57" s="38">
        <f>SUM(H$7:H57)</f>
        <v>0.9992306000000001</v>
      </c>
      <c r="CB57" s="38">
        <f>SUM(I$7:I57)</f>
        <v>0.9998883000000001</v>
      </c>
      <c r="CC57" s="38">
        <f>SUM(J$7:J57)</f>
        <v>0.9999641000000002</v>
      </c>
      <c r="CD57" s="38">
        <f>SUM(K$7:K57)</f>
        <v>0.9999657999999999</v>
      </c>
      <c r="CE57" s="38">
        <f>SUM(L$7:L57)</f>
        <v>0.9999323000000002</v>
      </c>
      <c r="CF57" s="38">
        <f>SUM(M$7:M57)</f>
        <v>0.9998567999999998</v>
      </c>
      <c r="CG57" s="38">
        <f>SUM(N$7:N57)</f>
        <v>0.9998736000000003</v>
      </c>
      <c r="CH57" s="38">
        <f>SUM(O$7:O57)</f>
        <v>0.9996265000000001</v>
      </c>
      <c r="CI57" s="38">
        <f>SUM(P$7:P57)</f>
        <v>0.9994704000000003</v>
      </c>
      <c r="CJ57" s="38">
        <f>SUM(Q$7:Q57)</f>
        <v>0.9987884000000001</v>
      </c>
      <c r="CK57" s="38">
        <f>SUM(R$7:R57)</f>
        <v>0.9967849000000001</v>
      </c>
    </row>
    <row r="58" spans="1:89" ht="13.5">
      <c r="A58" s="38">
        <f t="shared" si="24"/>
        <v>510</v>
      </c>
      <c r="B58" s="38">
        <f t="shared" si="25"/>
        <v>515</v>
      </c>
      <c r="C58" s="38">
        <v>0</v>
      </c>
      <c r="D58" s="38">
        <v>3.2E-06</v>
      </c>
      <c r="E58" s="38">
        <v>6.86E-05</v>
      </c>
      <c r="F58" s="38">
        <v>8.85E-05</v>
      </c>
      <c r="G58" s="38">
        <v>0.0001002</v>
      </c>
      <c r="H58" s="38">
        <v>8.01E-05</v>
      </c>
      <c r="I58" s="38">
        <v>1.84E-05</v>
      </c>
      <c r="J58" s="38">
        <v>2.8E-06</v>
      </c>
      <c r="K58" s="38">
        <v>6E-06</v>
      </c>
      <c r="L58" s="38">
        <v>1.42E-05</v>
      </c>
      <c r="M58" s="38">
        <v>2.95E-05</v>
      </c>
      <c r="N58" s="38">
        <v>2.32E-05</v>
      </c>
      <c r="O58" s="38">
        <v>2.84E-05</v>
      </c>
      <c r="P58" s="38">
        <v>0.0001892</v>
      </c>
      <c r="Q58" s="38">
        <v>0.000214</v>
      </c>
      <c r="R58" s="38">
        <v>0.0007016</v>
      </c>
      <c r="T58" s="38">
        <f t="shared" si="11"/>
        <v>515</v>
      </c>
      <c r="U58" s="40">
        <f>IF(AND(SUM(C$7:C58)&gt;0.025,SUM(C$7:C58)&lt;0.975),IF(C58=MAX(C$7:C$107),"max","*"),"")</f>
      </c>
      <c r="V58" s="40">
        <f>IF(AND(SUM(D$7:D58)&gt;0.025,SUM(D$7:D58)&lt;0.975),IF(D58=MAX(D$7:D$107),"max","*"),"")</f>
      </c>
      <c r="W58" s="40">
        <f>IF(AND(SUM(E$7:E58)&gt;0.025,SUM(E$7:E58)&lt;0.975),IF(E58=MAX(E$7:E$107),"max","*"),"")</f>
      </c>
      <c r="X58" s="40">
        <f>IF(AND(SUM(F$7:F58)&gt;0.025,SUM(F$7:F58)&lt;0.975),IF(F58=MAX(F$7:F$107),"max","*"),"")</f>
      </c>
      <c r="Y58" s="40">
        <f>IF(AND(SUM(G$7:G58)&gt;0.025,SUM(G$7:G58)&lt;0.975),IF(G58=MAX(G$7:G$107),"max","*"),"")</f>
      </c>
      <c r="Z58" s="40">
        <f>IF(AND(SUM(H$7:H58)&gt;0.025,SUM(H$7:H58)&lt;0.975),IF(H58=MAX(H$7:H$107),"max","*"),"")</f>
      </c>
      <c r="AA58" s="40">
        <f>IF(AND(SUM(I$7:I58)&gt;0.025,SUM(I$7:I58)&lt;0.975),IF(I58=MAX(I$7:I$107),"max","*"),"")</f>
      </c>
      <c r="AB58" s="40">
        <f>IF(AND(SUM(J$7:J58)&gt;0.025,SUM(J$7:J58)&lt;0.975),IF(J58=MAX(J$7:J$107),"max","*"),"")</f>
      </c>
      <c r="AC58" s="40">
        <f>IF(AND(SUM(K$7:K58)&gt;0.025,SUM(K$7:K58)&lt;0.975),IF(K58=MAX(K$7:K$107),"max","*"),"")</f>
      </c>
      <c r="AD58" s="40">
        <f>IF(AND(SUM(L$7:L58)&gt;0.025,SUM(L$7:L58)&lt;0.975),IF(L58=MAX(L$7:L$107),"max","*"),"")</f>
      </c>
      <c r="AE58" s="40">
        <f>IF(AND(SUM(M$7:M58)&gt;0.025,SUM(M$7:M58)&lt;0.975),IF(M58=MAX(M$7:M$107),"max","*"),"")</f>
      </c>
      <c r="AF58" s="40">
        <f>IF(AND(SUM(N$7:N58)&gt;0.025,SUM(N$7:N58)&lt;0.975),IF(N58=MAX(N$7:N$107),"max","*"),"")</f>
      </c>
      <c r="AG58" s="40">
        <f>IF(AND(SUM(O$7:O58)&gt;0.025,SUM(O$7:O58)&lt;0.975),IF(O58=MAX(O$7:O$107),"max","*"),"")</f>
      </c>
      <c r="AH58" s="40">
        <f>IF(AND(SUM(P$7:P58)&gt;0.025,SUM(P$7:P58)&lt;0.975),IF(P58=MAX(P$7:P$107),"max","*"),"")</f>
      </c>
      <c r="AI58" s="40">
        <f>IF(AND(SUM(Q$7:Q58)&gt;0.025,SUM(Q$7:Q58)&lt;0.975),IF(Q58=MAX(Q$7:Q$107),"max","*"),"")</f>
      </c>
      <c r="AJ58" s="40">
        <f>IF(AND(SUM(R$7:R58)&gt;0.025,SUM(R$7:R58)&lt;0.975),IF(R58=MAX(R$7:R$107),"max","*"),"")</f>
      </c>
      <c r="AL58" s="38">
        <f t="shared" si="12"/>
        <v>515</v>
      </c>
      <c r="AM58" s="40"/>
      <c r="AN58" s="38">
        <f t="shared" si="13"/>
        <v>0</v>
      </c>
      <c r="AO58" s="38">
        <f t="shared" si="26"/>
        <v>0.001648</v>
      </c>
      <c r="AP58" s="38">
        <f t="shared" si="27"/>
        <v>0.035329</v>
      </c>
      <c r="AQ58" s="38">
        <f t="shared" si="28"/>
        <v>0.0455775</v>
      </c>
      <c r="AR58" s="38">
        <f t="shared" si="29"/>
        <v>0.051602999999999996</v>
      </c>
      <c r="AS58" s="38">
        <f t="shared" si="30"/>
        <v>0.041251499999999997</v>
      </c>
      <c r="AT58" s="38">
        <f t="shared" si="31"/>
        <v>0.009476</v>
      </c>
      <c r="AU58" s="38">
        <f t="shared" si="32"/>
        <v>0.001442</v>
      </c>
      <c r="AV58" s="38">
        <f t="shared" si="33"/>
        <v>0.00309</v>
      </c>
      <c r="AW58" s="38">
        <f t="shared" si="34"/>
        <v>0.007313</v>
      </c>
      <c r="AX58" s="38">
        <f t="shared" si="43"/>
        <v>0.0151925</v>
      </c>
      <c r="AY58" s="38">
        <f t="shared" si="15"/>
        <v>0.011948</v>
      </c>
      <c r="AZ58" s="38">
        <f t="shared" si="15"/>
        <v>0.014626</v>
      </c>
      <c r="BA58" s="38">
        <f t="shared" si="1"/>
        <v>0.097438</v>
      </c>
      <c r="BB58" s="38">
        <f t="shared" si="2"/>
        <v>0.11021</v>
      </c>
      <c r="BC58" s="38">
        <f t="shared" si="2"/>
        <v>0.36132400000000003</v>
      </c>
      <c r="BE58" s="38">
        <f t="shared" si="36"/>
        <v>0</v>
      </c>
      <c r="BF58" s="38">
        <f t="shared" si="4"/>
        <v>0.2761727221017495</v>
      </c>
      <c r="BG58" s="38">
        <f t="shared" si="5"/>
        <v>4.814612214925245</v>
      </c>
      <c r="BH58" s="38">
        <f t="shared" si="6"/>
        <v>5.578761127848734</v>
      </c>
      <c r="BI58" s="38">
        <f t="shared" si="7"/>
        <v>5.767193301452204</v>
      </c>
      <c r="BJ58" s="38">
        <f t="shared" si="8"/>
        <v>4.674331402162845</v>
      </c>
      <c r="BK58" s="38">
        <f t="shared" si="9"/>
        <v>1.4020325978850336</v>
      </c>
      <c r="BL58" s="38">
        <f t="shared" si="37"/>
        <v>0.22828985579805353</v>
      </c>
      <c r="BM58" s="38">
        <f t="shared" si="38"/>
        <v>0.5081895465670908</v>
      </c>
      <c r="BN58" s="38">
        <f t="shared" si="39"/>
        <v>1.124743124473569</v>
      </c>
      <c r="BO58" s="38">
        <f t="shared" si="40"/>
        <v>2.122243220043611</v>
      </c>
      <c r="BP58" s="38">
        <f t="shared" si="41"/>
        <v>1.6152612984943306</v>
      </c>
      <c r="BQ58" s="38">
        <f t="shared" si="21"/>
        <v>1.901817642961611</v>
      </c>
      <c r="BR58" s="38">
        <f t="shared" si="42"/>
        <v>12.582625819194611</v>
      </c>
      <c r="BS58" s="38">
        <f t="shared" si="23"/>
        <v>13.053335082251165</v>
      </c>
      <c r="BT58" s="38">
        <f t="shared" si="23"/>
        <v>39.68416210437454</v>
      </c>
      <c r="BV58" s="38">
        <f>SUM(C$7:C58)</f>
        <v>0.9999999999999999</v>
      </c>
      <c r="BW58" s="38">
        <f>SUM(D$7:D58)</f>
        <v>0.9999805999999999</v>
      </c>
      <c r="BX58" s="38">
        <f>SUM(E$7:E58)</f>
        <v>0.9999279000000002</v>
      </c>
      <c r="BY58" s="38">
        <f>SUM(F$7:F58)</f>
        <v>0.9997020000000002</v>
      </c>
      <c r="BZ58" s="38">
        <f>SUM(G$7:G58)</f>
        <v>0.9991888</v>
      </c>
      <c r="CA58" s="38">
        <f>SUM(H$7:H58)</f>
        <v>0.9993107000000001</v>
      </c>
      <c r="CB58" s="38">
        <f>SUM(I$7:I58)</f>
        <v>0.9999067</v>
      </c>
      <c r="CC58" s="38">
        <f>SUM(J$7:J58)</f>
        <v>0.9999669000000002</v>
      </c>
      <c r="CD58" s="38">
        <f>SUM(K$7:K58)</f>
        <v>0.9999717999999999</v>
      </c>
      <c r="CE58" s="38">
        <f>SUM(L$7:L58)</f>
        <v>0.9999465000000002</v>
      </c>
      <c r="CF58" s="38">
        <f>SUM(M$7:M58)</f>
        <v>0.9998862999999998</v>
      </c>
      <c r="CG58" s="38">
        <f>SUM(N$7:N58)</f>
        <v>0.9998968000000003</v>
      </c>
      <c r="CH58" s="38">
        <f>SUM(O$7:O58)</f>
        <v>0.9996549000000001</v>
      </c>
      <c r="CI58" s="38">
        <f>SUM(P$7:P58)</f>
        <v>0.9996596000000003</v>
      </c>
      <c r="CJ58" s="38">
        <f>SUM(Q$7:Q58)</f>
        <v>0.9990024000000002</v>
      </c>
      <c r="CK58" s="38">
        <f>SUM(R$7:R58)</f>
        <v>0.9974865</v>
      </c>
    </row>
    <row r="59" spans="1:89" ht="13.5">
      <c r="A59" s="38">
        <f t="shared" si="24"/>
        <v>520</v>
      </c>
      <c r="B59" s="38">
        <f t="shared" si="25"/>
        <v>525</v>
      </c>
      <c r="C59" s="38">
        <v>0</v>
      </c>
      <c r="D59" s="38">
        <v>8.5E-06</v>
      </c>
      <c r="E59" s="38">
        <v>1.43E-05</v>
      </c>
      <c r="F59" s="38">
        <v>4.95E-05</v>
      </c>
      <c r="G59" s="38">
        <v>0.000193</v>
      </c>
      <c r="H59" s="38">
        <v>0.0002441</v>
      </c>
      <c r="I59" s="38">
        <v>2.38E-05</v>
      </c>
      <c r="J59" s="38">
        <v>6E-06</v>
      </c>
      <c r="K59" s="38">
        <v>6.7E-06</v>
      </c>
      <c r="L59" s="38">
        <v>2.09E-05</v>
      </c>
      <c r="M59" s="38">
        <v>9.6E-06</v>
      </c>
      <c r="N59" s="38">
        <v>1.55E-05</v>
      </c>
      <c r="O59" s="38">
        <v>5.52E-05</v>
      </c>
      <c r="P59" s="38">
        <v>7.13E-05</v>
      </c>
      <c r="Q59" s="38">
        <v>0.0001487</v>
      </c>
      <c r="R59" s="38">
        <v>0.0004579</v>
      </c>
      <c r="T59" s="38">
        <f t="shared" si="11"/>
        <v>525</v>
      </c>
      <c r="U59" s="40">
        <f>IF(AND(SUM(C$7:C59)&gt;0.025,SUM(C$7:C59)&lt;0.975),IF(C59=MAX(C$7:C$107),"max","*"),"")</f>
      </c>
      <c r="V59" s="40">
        <f>IF(AND(SUM(D$7:D59)&gt;0.025,SUM(D$7:D59)&lt;0.975),IF(D59=MAX(D$7:D$107),"max","*"),"")</f>
      </c>
      <c r="W59" s="40">
        <f>IF(AND(SUM(E$7:E59)&gt;0.025,SUM(E$7:E59)&lt;0.975),IF(E59=MAX(E$7:E$107),"max","*"),"")</f>
      </c>
      <c r="X59" s="40">
        <f>IF(AND(SUM(F$7:F59)&gt;0.025,SUM(F$7:F59)&lt;0.975),IF(F59=MAX(F$7:F$107),"max","*"),"")</f>
      </c>
      <c r="Y59" s="40">
        <f>IF(AND(SUM(G$7:G59)&gt;0.025,SUM(G$7:G59)&lt;0.975),IF(G59=MAX(G$7:G$107),"max","*"),"")</f>
      </c>
      <c r="Z59" s="40">
        <f>IF(AND(SUM(H$7:H59)&gt;0.025,SUM(H$7:H59)&lt;0.975),IF(H59=MAX(H$7:H$107),"max","*"),"")</f>
      </c>
      <c r="AA59" s="40">
        <f>IF(AND(SUM(I$7:I59)&gt;0.025,SUM(I$7:I59)&lt;0.975),IF(I59=MAX(I$7:I$107),"max","*"),"")</f>
      </c>
      <c r="AB59" s="40">
        <f>IF(AND(SUM(J$7:J59)&gt;0.025,SUM(J$7:J59)&lt;0.975),IF(J59=MAX(J$7:J$107),"max","*"),"")</f>
      </c>
      <c r="AC59" s="40">
        <f>IF(AND(SUM(K$7:K59)&gt;0.025,SUM(K$7:K59)&lt;0.975),IF(K59=MAX(K$7:K$107),"max","*"),"")</f>
      </c>
      <c r="AD59" s="40">
        <f>IF(AND(SUM(L$7:L59)&gt;0.025,SUM(L$7:L59)&lt;0.975),IF(L59=MAX(L$7:L$107),"max","*"),"")</f>
      </c>
      <c r="AE59" s="40">
        <f>IF(AND(SUM(M$7:M59)&gt;0.025,SUM(M$7:M59)&lt;0.975),IF(M59=MAX(M$7:M$107),"max","*"),"")</f>
      </c>
      <c r="AF59" s="40">
        <f>IF(AND(SUM(N$7:N59)&gt;0.025,SUM(N$7:N59)&lt;0.975),IF(N59=MAX(N$7:N$107),"max","*"),"")</f>
      </c>
      <c r="AG59" s="40">
        <f>IF(AND(SUM(O$7:O59)&gt;0.025,SUM(O$7:O59)&lt;0.975),IF(O59=MAX(O$7:O$107),"max","*"),"")</f>
      </c>
      <c r="AH59" s="40">
        <f>IF(AND(SUM(P$7:P59)&gt;0.025,SUM(P$7:P59)&lt;0.975),IF(P59=MAX(P$7:P$107),"max","*"),"")</f>
      </c>
      <c r="AI59" s="40">
        <f>IF(AND(SUM(Q$7:Q59)&gt;0.025,SUM(Q$7:Q59)&lt;0.975),IF(Q59=MAX(Q$7:Q$107),"max","*"),"")</f>
      </c>
      <c r="AJ59" s="40">
        <f>IF(AND(SUM(R$7:R59)&gt;0.025,SUM(R$7:R59)&lt;0.975),IF(R59=MAX(R$7:R$107),"max","*"),"")</f>
      </c>
      <c r="AL59" s="38">
        <f t="shared" si="12"/>
        <v>525</v>
      </c>
      <c r="AM59" s="40"/>
      <c r="AN59" s="38">
        <f t="shared" si="13"/>
        <v>0</v>
      </c>
      <c r="AO59" s="38">
        <f t="shared" si="26"/>
        <v>0.0044625</v>
      </c>
      <c r="AP59" s="38">
        <f t="shared" si="27"/>
        <v>0.0075075</v>
      </c>
      <c r="AQ59" s="38">
        <f t="shared" si="28"/>
        <v>0.025987499999999997</v>
      </c>
      <c r="AR59" s="38">
        <f t="shared" si="29"/>
        <v>0.101325</v>
      </c>
      <c r="AS59" s="38">
        <f t="shared" si="30"/>
        <v>0.1281525</v>
      </c>
      <c r="AT59" s="38">
        <f t="shared" si="31"/>
        <v>0.012495</v>
      </c>
      <c r="AU59" s="38">
        <f t="shared" si="32"/>
        <v>0.00315</v>
      </c>
      <c r="AV59" s="38">
        <f t="shared" si="33"/>
        <v>0.0035175000000000002</v>
      </c>
      <c r="AW59" s="38">
        <f t="shared" si="34"/>
        <v>0.0109725</v>
      </c>
      <c r="AX59" s="38">
        <f t="shared" si="43"/>
        <v>0.005039999999999999</v>
      </c>
      <c r="AY59" s="38">
        <f t="shared" si="15"/>
        <v>0.0081375</v>
      </c>
      <c r="AZ59" s="38">
        <f t="shared" si="15"/>
        <v>0.02898</v>
      </c>
      <c r="BA59" s="38">
        <f t="shared" si="1"/>
        <v>0.0374325</v>
      </c>
      <c r="BB59" s="38">
        <f t="shared" si="2"/>
        <v>0.07806750000000001</v>
      </c>
      <c r="BC59" s="38">
        <f t="shared" si="2"/>
        <v>0.24039750000000001</v>
      </c>
      <c r="BE59" s="38">
        <f t="shared" si="36"/>
        <v>0</v>
      </c>
      <c r="BF59" s="38">
        <f t="shared" si="4"/>
        <v>0.7843756081927721</v>
      </c>
      <c r="BG59" s="38">
        <f t="shared" si="5"/>
        <v>1.080826868972172</v>
      </c>
      <c r="BH59" s="38">
        <f t="shared" si="6"/>
        <v>3.3738347086411564</v>
      </c>
      <c r="BI59" s="38">
        <f t="shared" si="7"/>
        <v>12.053818830233707</v>
      </c>
      <c r="BJ59" s="38">
        <f t="shared" si="8"/>
        <v>15.448503833822185</v>
      </c>
      <c r="BK59" s="38">
        <f t="shared" si="9"/>
        <v>1.9472731592407717</v>
      </c>
      <c r="BL59" s="38">
        <f t="shared" si="37"/>
        <v>0.5240571379586861</v>
      </c>
      <c r="BM59" s="38">
        <f t="shared" si="38"/>
        <v>0.607146300233918</v>
      </c>
      <c r="BN59" s="38">
        <f t="shared" si="39"/>
        <v>1.775162802259605</v>
      </c>
      <c r="BO59" s="38">
        <f t="shared" si="40"/>
        <v>0.743085997987887</v>
      </c>
      <c r="BP59" s="38">
        <f t="shared" si="41"/>
        <v>1.1625089672406088</v>
      </c>
      <c r="BQ59" s="38">
        <f t="shared" si="21"/>
        <v>3.9877001697097225</v>
      </c>
      <c r="BR59" s="38">
        <f t="shared" si="42"/>
        <v>5.116634367128193</v>
      </c>
      <c r="BS59" s="38">
        <f t="shared" si="23"/>
        <v>9.81961308412433</v>
      </c>
      <c r="BT59" s="38">
        <f t="shared" si="23"/>
        <v>28.12373438945183</v>
      </c>
      <c r="BV59" s="38">
        <f>SUM(C$7:C59)</f>
        <v>0.9999999999999999</v>
      </c>
      <c r="BW59" s="38">
        <f>SUM(D$7:D59)</f>
        <v>0.9999890999999999</v>
      </c>
      <c r="BX59" s="38">
        <f>SUM(E$7:E59)</f>
        <v>0.9999422000000002</v>
      </c>
      <c r="BY59" s="38">
        <f>SUM(F$7:F59)</f>
        <v>0.9997515000000002</v>
      </c>
      <c r="BZ59" s="38">
        <f>SUM(G$7:G59)</f>
        <v>0.9993818</v>
      </c>
      <c r="CA59" s="38">
        <f>SUM(H$7:H59)</f>
        <v>0.9995548000000001</v>
      </c>
      <c r="CB59" s="38">
        <f>SUM(I$7:I59)</f>
        <v>0.9999305</v>
      </c>
      <c r="CC59" s="38">
        <f>SUM(J$7:J59)</f>
        <v>0.9999729000000002</v>
      </c>
      <c r="CD59" s="38">
        <f>SUM(K$7:K59)</f>
        <v>0.9999784999999999</v>
      </c>
      <c r="CE59" s="38">
        <f>SUM(L$7:L59)</f>
        <v>0.9999674000000002</v>
      </c>
      <c r="CF59" s="38">
        <f>SUM(M$7:M59)</f>
        <v>0.9998958999999998</v>
      </c>
      <c r="CG59" s="38">
        <f>SUM(N$7:N59)</f>
        <v>0.9999123000000002</v>
      </c>
      <c r="CH59" s="38">
        <f>SUM(O$7:O59)</f>
        <v>0.9997101000000002</v>
      </c>
      <c r="CI59" s="38">
        <f>SUM(P$7:P59)</f>
        <v>0.9997309000000003</v>
      </c>
      <c r="CJ59" s="38">
        <f>SUM(Q$7:Q59)</f>
        <v>0.9991511000000002</v>
      </c>
      <c r="CK59" s="38">
        <f>SUM(R$7:R59)</f>
        <v>0.9979444000000001</v>
      </c>
    </row>
    <row r="60" spans="1:89" ht="13.5">
      <c r="A60" s="38">
        <f t="shared" si="24"/>
        <v>530</v>
      </c>
      <c r="B60" s="38">
        <f t="shared" si="25"/>
        <v>535</v>
      </c>
      <c r="C60" s="38">
        <v>0</v>
      </c>
      <c r="D60" s="38">
        <v>2.3E-06</v>
      </c>
      <c r="E60" s="38">
        <v>1.08E-05</v>
      </c>
      <c r="F60" s="38">
        <v>3.11E-05</v>
      </c>
      <c r="G60" s="38">
        <v>0.0002467</v>
      </c>
      <c r="H60" s="38">
        <v>6.71E-05</v>
      </c>
      <c r="I60" s="38">
        <v>6.1E-06</v>
      </c>
      <c r="J60" s="38">
        <v>1.9E-06</v>
      </c>
      <c r="K60" s="38">
        <v>1.8E-06</v>
      </c>
      <c r="L60" s="38">
        <v>4.5E-06</v>
      </c>
      <c r="M60" s="38">
        <v>2.38E-05</v>
      </c>
      <c r="N60" s="38">
        <v>6.9E-06</v>
      </c>
      <c r="O60" s="38">
        <v>0.0001529</v>
      </c>
      <c r="P60" s="38">
        <v>4.96E-05</v>
      </c>
      <c r="Q60" s="38">
        <v>0.0001077</v>
      </c>
      <c r="R60" s="38">
        <v>0.0003236</v>
      </c>
      <c r="T60" s="38">
        <f t="shared" si="11"/>
        <v>535</v>
      </c>
      <c r="U60" s="40">
        <f>IF(AND(SUM(C$7:C60)&gt;0.025,SUM(C$7:C60)&lt;0.975),IF(C60=MAX(C$7:C$107),"max","*"),"")</f>
      </c>
      <c r="V60" s="40">
        <f>IF(AND(SUM(D$7:D60)&gt;0.025,SUM(D$7:D60)&lt;0.975),IF(D60=MAX(D$7:D$107),"max","*"),"")</f>
      </c>
      <c r="W60" s="40">
        <f>IF(AND(SUM(E$7:E60)&gt;0.025,SUM(E$7:E60)&lt;0.975),IF(E60=MAX(E$7:E$107),"max","*"),"")</f>
      </c>
      <c r="X60" s="40">
        <f>IF(AND(SUM(F$7:F60)&gt;0.025,SUM(F$7:F60)&lt;0.975),IF(F60=MAX(F$7:F$107),"max","*"),"")</f>
      </c>
      <c r="Y60" s="40">
        <f>IF(AND(SUM(G$7:G60)&gt;0.025,SUM(G$7:G60)&lt;0.975),IF(G60=MAX(G$7:G$107),"max","*"),"")</f>
      </c>
      <c r="Z60" s="40">
        <f>IF(AND(SUM(H$7:H60)&gt;0.025,SUM(H$7:H60)&lt;0.975),IF(H60=MAX(H$7:H$107),"max","*"),"")</f>
      </c>
      <c r="AA60" s="40">
        <f>IF(AND(SUM(I$7:I60)&gt;0.025,SUM(I$7:I60)&lt;0.975),IF(I60=MAX(I$7:I$107),"max","*"),"")</f>
      </c>
      <c r="AB60" s="40">
        <f>IF(AND(SUM(J$7:J60)&gt;0.025,SUM(J$7:J60)&lt;0.975),IF(J60=MAX(J$7:J$107),"max","*"),"")</f>
      </c>
      <c r="AC60" s="40">
        <f>IF(AND(SUM(K$7:K60)&gt;0.025,SUM(K$7:K60)&lt;0.975),IF(K60=MAX(K$7:K$107),"max","*"),"")</f>
      </c>
      <c r="AD60" s="40">
        <f>IF(AND(SUM(L$7:L60)&gt;0.025,SUM(L$7:L60)&lt;0.975),IF(L60=MAX(L$7:L$107),"max","*"),"")</f>
      </c>
      <c r="AE60" s="40">
        <f>IF(AND(SUM(M$7:M60)&gt;0.025,SUM(M$7:M60)&lt;0.975),IF(M60=MAX(M$7:M$107),"max","*"),"")</f>
      </c>
      <c r="AF60" s="40">
        <f>IF(AND(SUM(N$7:N60)&gt;0.025,SUM(N$7:N60)&lt;0.975),IF(N60=MAX(N$7:N$107),"max","*"),"")</f>
      </c>
      <c r="AG60" s="40">
        <f>IF(AND(SUM(O$7:O60)&gt;0.025,SUM(O$7:O60)&lt;0.975),IF(O60=MAX(O$7:O$107),"max","*"),"")</f>
      </c>
      <c r="AH60" s="40">
        <f>IF(AND(SUM(P$7:P60)&gt;0.025,SUM(P$7:P60)&lt;0.975),IF(P60=MAX(P$7:P$107),"max","*"),"")</f>
      </c>
      <c r="AI60" s="40">
        <f>IF(AND(SUM(Q$7:Q60)&gt;0.025,SUM(Q$7:Q60)&lt;0.975),IF(Q60=MAX(Q$7:Q$107),"max","*"),"")</f>
      </c>
      <c r="AJ60" s="40">
        <f>IF(AND(SUM(R$7:R60)&gt;0.025,SUM(R$7:R60)&lt;0.975),IF(R60=MAX(R$7:R$107),"max","*"),"")</f>
      </c>
      <c r="AL60" s="38">
        <f t="shared" si="12"/>
        <v>535</v>
      </c>
      <c r="AM60" s="40"/>
      <c r="AN60" s="38">
        <f t="shared" si="13"/>
        <v>0</v>
      </c>
      <c r="AO60" s="38">
        <f t="shared" si="26"/>
        <v>0.0012305</v>
      </c>
      <c r="AP60" s="38">
        <f t="shared" si="27"/>
        <v>0.005778</v>
      </c>
      <c r="AQ60" s="38">
        <f t="shared" si="28"/>
        <v>0.016638499999999997</v>
      </c>
      <c r="AR60" s="38">
        <f t="shared" si="29"/>
        <v>0.13198449999999998</v>
      </c>
      <c r="AS60" s="38">
        <f t="shared" si="30"/>
        <v>0.0358985</v>
      </c>
      <c r="AT60" s="38">
        <f t="shared" si="31"/>
        <v>0.0032635</v>
      </c>
      <c r="AU60" s="38">
        <f t="shared" si="32"/>
        <v>0.0010165</v>
      </c>
      <c r="AV60" s="38">
        <f t="shared" si="33"/>
        <v>0.000963</v>
      </c>
      <c r="AW60" s="38">
        <f t="shared" si="34"/>
        <v>0.0024075</v>
      </c>
      <c r="AX60" s="38">
        <f t="shared" si="43"/>
        <v>0.012733</v>
      </c>
      <c r="AY60" s="38">
        <f t="shared" si="15"/>
        <v>0.0036915</v>
      </c>
      <c r="AZ60" s="38">
        <f t="shared" si="15"/>
        <v>0.0818015</v>
      </c>
      <c r="BA60" s="38">
        <f t="shared" si="1"/>
        <v>0.026536</v>
      </c>
      <c r="BB60" s="38">
        <f t="shared" si="2"/>
        <v>0.057619500000000004</v>
      </c>
      <c r="BC60" s="38">
        <f t="shared" si="2"/>
        <v>0.173126</v>
      </c>
      <c r="BE60" s="38">
        <f t="shared" si="36"/>
        <v>0</v>
      </c>
      <c r="BF60" s="38">
        <f t="shared" si="4"/>
        <v>0.22644647924663242</v>
      </c>
      <c r="BG60" s="38">
        <f t="shared" si="5"/>
        <v>0.8767520517188433</v>
      </c>
      <c r="BH60" s="38">
        <f t="shared" si="6"/>
        <v>2.2852188249478376</v>
      </c>
      <c r="BI60" s="38">
        <f t="shared" si="7"/>
        <v>16.665379451900584</v>
      </c>
      <c r="BJ60" s="38">
        <f t="shared" si="8"/>
        <v>4.5909154529331895</v>
      </c>
      <c r="BK60" s="38">
        <f t="shared" si="9"/>
        <v>0.5345977544424079</v>
      </c>
      <c r="BL60" s="38">
        <f t="shared" si="37"/>
        <v>0.17737188046325061</v>
      </c>
      <c r="BM60" s="38">
        <f t="shared" si="38"/>
        <v>0.17413099884212724</v>
      </c>
      <c r="BN60" s="38">
        <f t="shared" si="39"/>
        <v>0.40889149293091975</v>
      </c>
      <c r="BO60" s="38">
        <f t="shared" si="40"/>
        <v>1.9770454076943031</v>
      </c>
      <c r="BP60" s="38">
        <f t="shared" si="41"/>
        <v>0.5559869940984</v>
      </c>
      <c r="BQ60" s="38">
        <f t="shared" si="21"/>
        <v>11.882849829221518</v>
      </c>
      <c r="BR60" s="38">
        <f t="shared" si="42"/>
        <v>3.8300991473949173</v>
      </c>
      <c r="BS60" s="38">
        <f t="shared" si="23"/>
        <v>7.6764157792349845</v>
      </c>
      <c r="BT60" s="38">
        <f t="shared" si="23"/>
        <v>21.51147600070738</v>
      </c>
      <c r="BV60" s="38">
        <f>SUM(C$7:C60)</f>
        <v>0.9999999999999999</v>
      </c>
      <c r="BW60" s="38">
        <f>SUM(D$7:D60)</f>
        <v>0.9999913999999999</v>
      </c>
      <c r="BX60" s="38">
        <f>SUM(E$7:E60)</f>
        <v>0.9999530000000002</v>
      </c>
      <c r="BY60" s="38">
        <f>SUM(F$7:F60)</f>
        <v>0.9997826000000002</v>
      </c>
      <c r="BZ60" s="38">
        <f>SUM(G$7:G60)</f>
        <v>0.9996285</v>
      </c>
      <c r="CA60" s="38">
        <f>SUM(H$7:H60)</f>
        <v>0.9996219000000001</v>
      </c>
      <c r="CB60" s="38">
        <f>SUM(I$7:I60)</f>
        <v>0.9999366000000001</v>
      </c>
      <c r="CC60" s="38">
        <f>SUM(J$7:J60)</f>
        <v>0.9999748000000002</v>
      </c>
      <c r="CD60" s="38">
        <f>SUM(K$7:K60)</f>
        <v>0.9999802999999999</v>
      </c>
      <c r="CE60" s="38">
        <f>SUM(L$7:L60)</f>
        <v>0.9999719000000001</v>
      </c>
      <c r="CF60" s="38">
        <f>SUM(M$7:M60)</f>
        <v>0.9999196999999999</v>
      </c>
      <c r="CG60" s="38">
        <f>SUM(N$7:N60)</f>
        <v>0.9999192000000002</v>
      </c>
      <c r="CH60" s="38">
        <f>SUM(O$7:O60)</f>
        <v>0.9998630000000002</v>
      </c>
      <c r="CI60" s="38">
        <f>SUM(P$7:P60)</f>
        <v>0.9997805000000003</v>
      </c>
      <c r="CJ60" s="38">
        <f>SUM(Q$7:Q60)</f>
        <v>0.9992588000000002</v>
      </c>
      <c r="CK60" s="38">
        <f>SUM(R$7:R60)</f>
        <v>0.998268</v>
      </c>
    </row>
    <row r="61" spans="1:89" ht="13.5">
      <c r="A61" s="38">
        <f t="shared" si="24"/>
        <v>540</v>
      </c>
      <c r="B61" s="38">
        <f t="shared" si="25"/>
        <v>545</v>
      </c>
      <c r="C61" s="38">
        <v>0</v>
      </c>
      <c r="D61" s="38">
        <v>8E-07</v>
      </c>
      <c r="E61" s="38">
        <v>7E-06</v>
      </c>
      <c r="F61" s="38">
        <v>4.76E-05</v>
      </c>
      <c r="G61" s="38">
        <v>0.0001462</v>
      </c>
      <c r="H61" s="38">
        <v>6.25E-05</v>
      </c>
      <c r="I61" s="38">
        <v>1.21E-05</v>
      </c>
      <c r="J61" s="38">
        <v>2.7E-06</v>
      </c>
      <c r="K61" s="38">
        <v>1.4E-06</v>
      </c>
      <c r="L61" s="38">
        <v>9.1E-06</v>
      </c>
      <c r="M61" s="38">
        <v>6.3E-06</v>
      </c>
      <c r="N61" s="38">
        <v>9.6E-06</v>
      </c>
      <c r="O61" s="38">
        <v>2.88E-05</v>
      </c>
      <c r="P61" s="38">
        <v>3.86E-05</v>
      </c>
      <c r="Q61" s="38">
        <v>9.11E-05</v>
      </c>
      <c r="R61" s="38">
        <v>0.0002302</v>
      </c>
      <c r="T61" s="38">
        <f t="shared" si="11"/>
        <v>545</v>
      </c>
      <c r="U61" s="40">
        <f>IF(AND(SUM(C$7:C61)&gt;0.025,SUM(C$7:C61)&lt;0.975),IF(C61=MAX(C$7:C$107),"max","*"),"")</f>
      </c>
      <c r="V61" s="40">
        <f>IF(AND(SUM(D$7:D61)&gt;0.025,SUM(D$7:D61)&lt;0.975),IF(D61=MAX(D$7:D$107),"max","*"),"")</f>
      </c>
      <c r="W61" s="40">
        <f>IF(AND(SUM(E$7:E61)&gt;0.025,SUM(E$7:E61)&lt;0.975),IF(E61=MAX(E$7:E$107),"max","*"),"")</f>
      </c>
      <c r="X61" s="40">
        <f>IF(AND(SUM(F$7:F61)&gt;0.025,SUM(F$7:F61)&lt;0.975),IF(F61=MAX(F$7:F$107),"max","*"),"")</f>
      </c>
      <c r="Y61" s="40">
        <f>IF(AND(SUM(G$7:G61)&gt;0.025,SUM(G$7:G61)&lt;0.975),IF(G61=MAX(G$7:G$107),"max","*"),"")</f>
      </c>
      <c r="Z61" s="40">
        <f>IF(AND(SUM(H$7:H61)&gt;0.025,SUM(H$7:H61)&lt;0.975),IF(H61=MAX(H$7:H$107),"max","*"),"")</f>
      </c>
      <c r="AA61" s="40">
        <f>IF(AND(SUM(I$7:I61)&gt;0.025,SUM(I$7:I61)&lt;0.975),IF(I61=MAX(I$7:I$107),"max","*"),"")</f>
      </c>
      <c r="AB61" s="40">
        <f>IF(AND(SUM(J$7:J61)&gt;0.025,SUM(J$7:J61)&lt;0.975),IF(J61=MAX(J$7:J$107),"max","*"),"")</f>
      </c>
      <c r="AC61" s="40">
        <f>IF(AND(SUM(K$7:K61)&gt;0.025,SUM(K$7:K61)&lt;0.975),IF(K61=MAX(K$7:K$107),"max","*"),"")</f>
      </c>
      <c r="AD61" s="40">
        <f>IF(AND(SUM(L$7:L61)&gt;0.025,SUM(L$7:L61)&lt;0.975),IF(L61=MAX(L$7:L$107),"max","*"),"")</f>
      </c>
      <c r="AE61" s="40">
        <f>IF(AND(SUM(M$7:M61)&gt;0.025,SUM(M$7:M61)&lt;0.975),IF(M61=MAX(M$7:M$107),"max","*"),"")</f>
      </c>
      <c r="AF61" s="40">
        <f>IF(AND(SUM(N$7:N61)&gt;0.025,SUM(N$7:N61)&lt;0.975),IF(N61=MAX(N$7:N$107),"max","*"),"")</f>
      </c>
      <c r="AG61" s="40">
        <f>IF(AND(SUM(O$7:O61)&gt;0.025,SUM(O$7:O61)&lt;0.975),IF(O61=MAX(O$7:O$107),"max","*"),"")</f>
      </c>
      <c r="AH61" s="40">
        <f>IF(AND(SUM(P$7:P61)&gt;0.025,SUM(P$7:P61)&lt;0.975),IF(P61=MAX(P$7:P$107),"max","*"),"")</f>
      </c>
      <c r="AI61" s="40">
        <f>IF(AND(SUM(Q$7:Q61)&gt;0.025,SUM(Q$7:Q61)&lt;0.975),IF(Q61=MAX(Q$7:Q$107),"max","*"),"")</f>
      </c>
      <c r="AJ61" s="40">
        <f>IF(AND(SUM(R$7:R61)&gt;0.025,SUM(R$7:R61)&lt;0.975),IF(R61=MAX(R$7:R$107),"max","*"),"")</f>
      </c>
      <c r="AL61" s="38">
        <f t="shared" si="12"/>
        <v>545</v>
      </c>
      <c r="AM61" s="40"/>
      <c r="AN61" s="38">
        <f t="shared" si="13"/>
        <v>0</v>
      </c>
      <c r="AO61" s="38">
        <f t="shared" si="26"/>
        <v>0.00043599999999999997</v>
      </c>
      <c r="AP61" s="38">
        <f t="shared" si="27"/>
        <v>0.003815</v>
      </c>
      <c r="AQ61" s="38">
        <f t="shared" si="28"/>
        <v>0.025942</v>
      </c>
      <c r="AR61" s="38">
        <f t="shared" si="29"/>
        <v>0.079679</v>
      </c>
      <c r="AS61" s="38">
        <f t="shared" si="30"/>
        <v>0.0340625</v>
      </c>
      <c r="AT61" s="38">
        <f t="shared" si="31"/>
        <v>0.0065945</v>
      </c>
      <c r="AU61" s="38">
        <f t="shared" si="32"/>
        <v>0.0014715</v>
      </c>
      <c r="AV61" s="38">
        <f t="shared" si="33"/>
        <v>0.000763</v>
      </c>
      <c r="AW61" s="38">
        <f t="shared" si="34"/>
        <v>0.0049594999999999995</v>
      </c>
      <c r="AX61" s="38">
        <f t="shared" si="43"/>
        <v>0.0034335</v>
      </c>
      <c r="AY61" s="38">
        <f t="shared" si="15"/>
        <v>0.005232</v>
      </c>
      <c r="AZ61" s="38">
        <f t="shared" si="15"/>
        <v>0.015695999999999998</v>
      </c>
      <c r="BA61" s="38">
        <f t="shared" si="1"/>
        <v>0.021037</v>
      </c>
      <c r="BB61" s="38">
        <f t="shared" si="2"/>
        <v>0.049649500000000006</v>
      </c>
      <c r="BC61" s="38">
        <f t="shared" si="2"/>
        <v>0.12545900000000001</v>
      </c>
      <c r="BE61" s="38">
        <f t="shared" si="36"/>
        <v>0</v>
      </c>
      <c r="BF61" s="38">
        <f t="shared" si="4"/>
        <v>0.08386439890943737</v>
      </c>
      <c r="BG61" s="38">
        <f t="shared" si="5"/>
        <v>0.6088543477066578</v>
      </c>
      <c r="BH61" s="38">
        <f t="shared" si="6"/>
        <v>3.7604539318588897</v>
      </c>
      <c r="BI61" s="38">
        <f t="shared" si="7"/>
        <v>10.650877718879649</v>
      </c>
      <c r="BJ61" s="38">
        <f t="shared" si="8"/>
        <v>4.609400857527189</v>
      </c>
      <c r="BK61" s="38">
        <f t="shared" si="9"/>
        <v>1.1332830029280057</v>
      </c>
      <c r="BL61" s="38">
        <f t="shared" si="37"/>
        <v>0.26882384291940875</v>
      </c>
      <c r="BM61" s="38">
        <f t="shared" si="38"/>
        <v>0.1442840515496545</v>
      </c>
      <c r="BN61" s="38">
        <f t="shared" si="39"/>
        <v>0.8826411518185265</v>
      </c>
      <c r="BO61" s="38">
        <f t="shared" si="40"/>
        <v>0.5602809120115508</v>
      </c>
      <c r="BP61" s="38">
        <f t="shared" si="41"/>
        <v>0.8290086905438608</v>
      </c>
      <c r="BQ61" s="38">
        <f t="shared" si="21"/>
        <v>2.4016900430429855</v>
      </c>
      <c r="BR61" s="38">
        <f t="shared" si="42"/>
        <v>3.199068756115045</v>
      </c>
      <c r="BS61" s="38">
        <f t="shared" si="23"/>
        <v>6.988774974965904</v>
      </c>
      <c r="BT61" s="38">
        <f t="shared" si="23"/>
        <v>16.51272530199188</v>
      </c>
      <c r="BV61" s="38">
        <f>SUM(C$7:C61)</f>
        <v>0.9999999999999999</v>
      </c>
      <c r="BW61" s="38">
        <f>SUM(D$7:D61)</f>
        <v>0.9999921999999999</v>
      </c>
      <c r="BX61" s="38">
        <f>SUM(E$7:E61)</f>
        <v>0.9999600000000002</v>
      </c>
      <c r="BY61" s="38">
        <f>SUM(F$7:F61)</f>
        <v>0.9998302000000002</v>
      </c>
      <c r="BZ61" s="38">
        <f>SUM(G$7:G61)</f>
        <v>0.9997747</v>
      </c>
      <c r="CA61" s="38">
        <f>SUM(H$7:H61)</f>
        <v>0.9996844</v>
      </c>
      <c r="CB61" s="38">
        <f>SUM(I$7:I61)</f>
        <v>0.9999487</v>
      </c>
      <c r="CC61" s="38">
        <f>SUM(J$7:J61)</f>
        <v>0.9999775000000002</v>
      </c>
      <c r="CD61" s="38">
        <f>SUM(K$7:K61)</f>
        <v>0.9999817</v>
      </c>
      <c r="CE61" s="38">
        <f>SUM(L$7:L61)</f>
        <v>0.9999810000000001</v>
      </c>
      <c r="CF61" s="38">
        <f>SUM(M$7:M61)</f>
        <v>0.9999259999999999</v>
      </c>
      <c r="CG61" s="38">
        <f>SUM(N$7:N61)</f>
        <v>0.9999288000000003</v>
      </c>
      <c r="CH61" s="38">
        <f>SUM(O$7:O61)</f>
        <v>0.9998918000000002</v>
      </c>
      <c r="CI61" s="38">
        <f>SUM(P$7:P61)</f>
        <v>0.9998191000000003</v>
      </c>
      <c r="CJ61" s="38">
        <f>SUM(Q$7:Q61)</f>
        <v>0.9993499000000002</v>
      </c>
      <c r="CK61" s="38">
        <f>SUM(R$7:R61)</f>
        <v>0.9984982</v>
      </c>
    </row>
    <row r="62" spans="1:89" ht="13.5">
      <c r="A62" s="38">
        <f t="shared" si="24"/>
        <v>550</v>
      </c>
      <c r="B62" s="38">
        <f t="shared" si="25"/>
        <v>555</v>
      </c>
      <c r="C62" s="38">
        <v>0</v>
      </c>
      <c r="D62" s="38">
        <v>1E-07</v>
      </c>
      <c r="E62" s="38">
        <v>5.7E-06</v>
      </c>
      <c r="F62" s="38">
        <v>3.94E-05</v>
      </c>
      <c r="G62" s="38">
        <v>4.81E-05</v>
      </c>
      <c r="H62" s="38">
        <v>4.4E-05</v>
      </c>
      <c r="I62" s="38">
        <v>7.5E-06</v>
      </c>
      <c r="J62" s="38">
        <v>4.5E-06</v>
      </c>
      <c r="K62" s="38">
        <v>1.1E-06</v>
      </c>
      <c r="L62" s="38">
        <v>4.7E-06</v>
      </c>
      <c r="M62" s="38">
        <v>2.76E-05</v>
      </c>
      <c r="N62" s="38">
        <v>7.8E-06</v>
      </c>
      <c r="O62" s="38">
        <v>2.11E-05</v>
      </c>
      <c r="P62" s="38">
        <v>5.13E-05</v>
      </c>
      <c r="Q62" s="38">
        <v>0.000242</v>
      </c>
      <c r="R62" s="38">
        <v>0.0001855</v>
      </c>
      <c r="T62" s="38">
        <f t="shared" si="11"/>
        <v>555</v>
      </c>
      <c r="U62" s="40">
        <f>IF(AND(SUM(C$7:C62)&gt;0.025,SUM(C$7:C62)&lt;0.975),IF(C62=MAX(C$7:C$107),"max","*"),"")</f>
      </c>
      <c r="V62" s="40">
        <f>IF(AND(SUM(D$7:D62)&gt;0.025,SUM(D$7:D62)&lt;0.975),IF(D62=MAX(D$7:D$107),"max","*"),"")</f>
      </c>
      <c r="W62" s="40">
        <f>IF(AND(SUM(E$7:E62)&gt;0.025,SUM(E$7:E62)&lt;0.975),IF(E62=MAX(E$7:E$107),"max","*"),"")</f>
      </c>
      <c r="X62" s="40">
        <f>IF(AND(SUM(F$7:F62)&gt;0.025,SUM(F$7:F62)&lt;0.975),IF(F62=MAX(F$7:F$107),"max","*"),"")</f>
      </c>
      <c r="Y62" s="40">
        <f>IF(AND(SUM(G$7:G62)&gt;0.025,SUM(G$7:G62)&lt;0.975),IF(G62=MAX(G$7:G$107),"max","*"),"")</f>
      </c>
      <c r="Z62" s="40">
        <f>IF(AND(SUM(H$7:H62)&gt;0.025,SUM(H$7:H62)&lt;0.975),IF(H62=MAX(H$7:H$107),"max","*"),"")</f>
      </c>
      <c r="AA62" s="40">
        <f>IF(AND(SUM(I$7:I62)&gt;0.025,SUM(I$7:I62)&lt;0.975),IF(I62=MAX(I$7:I$107),"max","*"),"")</f>
      </c>
      <c r="AB62" s="40">
        <f>IF(AND(SUM(J$7:J62)&gt;0.025,SUM(J$7:J62)&lt;0.975),IF(J62=MAX(J$7:J$107),"max","*"),"")</f>
      </c>
      <c r="AC62" s="40">
        <f>IF(AND(SUM(K$7:K62)&gt;0.025,SUM(K$7:K62)&lt;0.975),IF(K62=MAX(K$7:K$107),"max","*"),"")</f>
      </c>
      <c r="AD62" s="40">
        <f>IF(AND(SUM(L$7:L62)&gt;0.025,SUM(L$7:L62)&lt;0.975),IF(L62=MAX(L$7:L$107),"max","*"),"")</f>
      </c>
      <c r="AE62" s="40">
        <f>IF(AND(SUM(M$7:M62)&gt;0.025,SUM(M$7:M62)&lt;0.975),IF(M62=MAX(M$7:M$107),"max","*"),"")</f>
      </c>
      <c r="AF62" s="40">
        <f>IF(AND(SUM(N$7:N62)&gt;0.025,SUM(N$7:N62)&lt;0.975),IF(N62=MAX(N$7:N$107),"max","*"),"")</f>
      </c>
      <c r="AG62" s="40">
        <f>IF(AND(SUM(O$7:O62)&gt;0.025,SUM(O$7:O62)&lt;0.975),IF(O62=MAX(O$7:O$107),"max","*"),"")</f>
      </c>
      <c r="AH62" s="40">
        <f>IF(AND(SUM(P$7:P62)&gt;0.025,SUM(P$7:P62)&lt;0.975),IF(P62=MAX(P$7:P$107),"max","*"),"")</f>
      </c>
      <c r="AI62" s="40">
        <f>IF(AND(SUM(Q$7:Q62)&gt;0.025,SUM(Q$7:Q62)&lt;0.975),IF(Q62=MAX(Q$7:Q$107),"max","*"),"")</f>
      </c>
      <c r="AJ62" s="40">
        <f>IF(AND(SUM(R$7:R62)&gt;0.025,SUM(R$7:R62)&lt;0.975),IF(R62=MAX(R$7:R$107),"max","*"),"")</f>
      </c>
      <c r="AL62" s="38">
        <f t="shared" si="12"/>
        <v>555</v>
      </c>
      <c r="AM62" s="40"/>
      <c r="AN62" s="38">
        <f t="shared" si="13"/>
        <v>0</v>
      </c>
      <c r="AO62" s="38">
        <f t="shared" si="26"/>
        <v>5.55E-05</v>
      </c>
      <c r="AP62" s="38">
        <f t="shared" si="27"/>
        <v>0.0031634999999999996</v>
      </c>
      <c r="AQ62" s="38">
        <f t="shared" si="28"/>
        <v>0.021867</v>
      </c>
      <c r="AR62" s="38">
        <f t="shared" si="29"/>
        <v>0.026695499999999997</v>
      </c>
      <c r="AS62" s="38">
        <f t="shared" si="30"/>
        <v>0.02442</v>
      </c>
      <c r="AT62" s="38">
        <f t="shared" si="31"/>
        <v>0.0041625</v>
      </c>
      <c r="AU62" s="38">
        <f t="shared" si="32"/>
        <v>0.0024975</v>
      </c>
      <c r="AV62" s="38">
        <f t="shared" si="33"/>
        <v>0.0006105</v>
      </c>
      <c r="AW62" s="38">
        <f t="shared" si="34"/>
        <v>0.0026085</v>
      </c>
      <c r="AX62" s="38">
        <f t="shared" si="43"/>
        <v>0.015318</v>
      </c>
      <c r="AY62" s="38">
        <f t="shared" si="15"/>
        <v>0.0043289999999999995</v>
      </c>
      <c r="AZ62" s="38">
        <f t="shared" si="15"/>
        <v>0.0117105</v>
      </c>
      <c r="BA62" s="38">
        <f t="shared" si="1"/>
        <v>0.0284715</v>
      </c>
      <c r="BB62" s="38">
        <f t="shared" si="2"/>
        <v>0.13431</v>
      </c>
      <c r="BC62" s="38">
        <f t="shared" si="2"/>
        <v>0.1029525</v>
      </c>
      <c r="BE62" s="38">
        <f t="shared" si="36"/>
        <v>0</v>
      </c>
      <c r="BF62" s="38">
        <f t="shared" si="4"/>
        <v>0.01114060062967967</v>
      </c>
      <c r="BG62" s="38">
        <f t="shared" si="5"/>
        <v>0.5299725453182784</v>
      </c>
      <c r="BH62" s="38">
        <f t="shared" si="6"/>
        <v>3.3380689058524764</v>
      </c>
      <c r="BI62" s="38">
        <f t="shared" si="7"/>
        <v>3.7686167824025607</v>
      </c>
      <c r="BJ62" s="38">
        <f t="shared" si="8"/>
        <v>3.48840004481914</v>
      </c>
      <c r="BK62" s="38">
        <f t="shared" si="9"/>
        <v>0.7491039635857474</v>
      </c>
      <c r="BL62" s="38">
        <f t="shared" si="37"/>
        <v>0.47688818056401455</v>
      </c>
      <c r="BM62" s="38">
        <f t="shared" si="38"/>
        <v>0.12053869282529998</v>
      </c>
      <c r="BN62" s="38">
        <f t="shared" si="39"/>
        <v>0.48561476359629396</v>
      </c>
      <c r="BO62" s="38">
        <f t="shared" si="40"/>
        <v>2.621939871111175</v>
      </c>
      <c r="BP62" s="38">
        <f t="shared" si="41"/>
        <v>0.7201920853268869</v>
      </c>
      <c r="BQ62" s="38">
        <f t="shared" si="21"/>
        <v>1.883545316044521</v>
      </c>
      <c r="BR62" s="38">
        <f t="shared" si="42"/>
        <v>4.552111499786243</v>
      </c>
      <c r="BS62" s="38">
        <f t="shared" si="23"/>
        <v>19.92989357974721</v>
      </c>
      <c r="BT62" s="38">
        <f t="shared" si="23"/>
        <v>14.318494805237474</v>
      </c>
      <c r="BV62" s="38">
        <f>SUM(C$7:C62)</f>
        <v>0.9999999999999999</v>
      </c>
      <c r="BW62" s="38">
        <f>SUM(D$7:D62)</f>
        <v>0.9999922999999998</v>
      </c>
      <c r="BX62" s="38">
        <f>SUM(E$7:E62)</f>
        <v>0.9999657000000002</v>
      </c>
      <c r="BY62" s="38">
        <f>SUM(F$7:F62)</f>
        <v>0.9998696000000002</v>
      </c>
      <c r="BZ62" s="38">
        <f>SUM(G$7:G62)</f>
        <v>0.9998228</v>
      </c>
      <c r="CA62" s="38">
        <f>SUM(H$7:H62)</f>
        <v>0.9997284000000001</v>
      </c>
      <c r="CB62" s="38">
        <f>SUM(I$7:I62)</f>
        <v>0.9999562000000001</v>
      </c>
      <c r="CC62" s="38">
        <f>SUM(J$7:J62)</f>
        <v>0.9999820000000001</v>
      </c>
      <c r="CD62" s="38">
        <f>SUM(K$7:K62)</f>
        <v>0.9999828</v>
      </c>
      <c r="CE62" s="38">
        <f>SUM(L$7:L62)</f>
        <v>0.9999857000000001</v>
      </c>
      <c r="CF62" s="38">
        <f>SUM(M$7:M62)</f>
        <v>0.9999535999999999</v>
      </c>
      <c r="CG62" s="38">
        <f>SUM(N$7:N62)</f>
        <v>0.9999366000000003</v>
      </c>
      <c r="CH62" s="38">
        <f>SUM(O$7:O62)</f>
        <v>0.9999129000000002</v>
      </c>
      <c r="CI62" s="38">
        <f>SUM(P$7:P62)</f>
        <v>0.9998704000000003</v>
      </c>
      <c r="CJ62" s="38">
        <f>SUM(Q$7:Q62)</f>
        <v>0.9995919000000002</v>
      </c>
      <c r="CK62" s="38">
        <f>SUM(R$7:R62)</f>
        <v>0.9986837</v>
      </c>
    </row>
    <row r="63" spans="1:89" ht="13.5">
      <c r="A63" s="38">
        <f t="shared" si="24"/>
        <v>560</v>
      </c>
      <c r="B63" s="38">
        <f t="shared" si="25"/>
        <v>565</v>
      </c>
      <c r="C63" s="38">
        <v>0</v>
      </c>
      <c r="D63" s="38">
        <v>5.4E-06</v>
      </c>
      <c r="E63" s="38">
        <v>3.2E-06</v>
      </c>
      <c r="F63" s="38">
        <v>1.78E-05</v>
      </c>
      <c r="G63" s="38">
        <v>3.6E-05</v>
      </c>
      <c r="H63" s="38">
        <v>5.81E-05</v>
      </c>
      <c r="I63" s="38">
        <v>3.8E-06</v>
      </c>
      <c r="J63" s="38">
        <v>1.1E-06</v>
      </c>
      <c r="K63" s="38">
        <v>5.2E-06</v>
      </c>
      <c r="L63" s="38">
        <v>2.5E-06</v>
      </c>
      <c r="M63" s="38">
        <v>8.1E-06</v>
      </c>
      <c r="N63" s="38">
        <v>7E-06</v>
      </c>
      <c r="O63" s="38">
        <v>1.75E-05</v>
      </c>
      <c r="P63" s="38">
        <v>1.42E-05</v>
      </c>
      <c r="Q63" s="38">
        <v>7.31E-05</v>
      </c>
      <c r="R63" s="38">
        <v>0.0001491</v>
      </c>
      <c r="T63" s="38">
        <f t="shared" si="11"/>
        <v>565</v>
      </c>
      <c r="U63" s="40">
        <f>IF(AND(SUM(C$7:C63)&gt;0.025,SUM(C$7:C63)&lt;0.975),IF(C63=MAX(C$7:C$107),"max","*"),"")</f>
      </c>
      <c r="V63" s="40">
        <f>IF(AND(SUM(D$7:D63)&gt;0.025,SUM(D$7:D63)&lt;0.975),IF(D63=MAX(D$7:D$107),"max","*"),"")</f>
      </c>
      <c r="W63" s="40">
        <f>IF(AND(SUM(E$7:E63)&gt;0.025,SUM(E$7:E63)&lt;0.975),IF(E63=MAX(E$7:E$107),"max","*"),"")</f>
      </c>
      <c r="X63" s="40">
        <f>IF(AND(SUM(F$7:F63)&gt;0.025,SUM(F$7:F63)&lt;0.975),IF(F63=MAX(F$7:F$107),"max","*"),"")</f>
      </c>
      <c r="Y63" s="40">
        <f>IF(AND(SUM(G$7:G63)&gt;0.025,SUM(G$7:G63)&lt;0.975),IF(G63=MAX(G$7:G$107),"max","*"),"")</f>
      </c>
      <c r="Z63" s="40">
        <f>IF(AND(SUM(H$7:H63)&gt;0.025,SUM(H$7:H63)&lt;0.975),IF(H63=MAX(H$7:H$107),"max","*"),"")</f>
      </c>
      <c r="AA63" s="40">
        <f>IF(AND(SUM(I$7:I63)&gt;0.025,SUM(I$7:I63)&lt;0.975),IF(I63=MAX(I$7:I$107),"max","*"),"")</f>
      </c>
      <c r="AB63" s="40">
        <f>IF(AND(SUM(J$7:J63)&gt;0.025,SUM(J$7:J63)&lt;0.975),IF(J63=MAX(J$7:J$107),"max","*"),"")</f>
      </c>
      <c r="AC63" s="40">
        <f>IF(AND(SUM(K$7:K63)&gt;0.025,SUM(K$7:K63)&lt;0.975),IF(K63=MAX(K$7:K$107),"max","*"),"")</f>
      </c>
      <c r="AD63" s="40">
        <f>IF(AND(SUM(L$7:L63)&gt;0.025,SUM(L$7:L63)&lt;0.975),IF(L63=MAX(L$7:L$107),"max","*"),"")</f>
      </c>
      <c r="AE63" s="40">
        <f>IF(AND(SUM(M$7:M63)&gt;0.025,SUM(M$7:M63)&lt;0.975),IF(M63=MAX(M$7:M$107),"max","*"),"")</f>
      </c>
      <c r="AF63" s="40">
        <f>IF(AND(SUM(N$7:N63)&gt;0.025,SUM(N$7:N63)&lt;0.975),IF(N63=MAX(N$7:N$107),"max","*"),"")</f>
      </c>
      <c r="AG63" s="40">
        <f>IF(AND(SUM(O$7:O63)&gt;0.025,SUM(O$7:O63)&lt;0.975),IF(O63=MAX(O$7:O$107),"max","*"),"")</f>
      </c>
      <c r="AH63" s="40">
        <f>IF(AND(SUM(P$7:P63)&gt;0.025,SUM(P$7:P63)&lt;0.975),IF(P63=MAX(P$7:P$107),"max","*"),"")</f>
      </c>
      <c r="AI63" s="40">
        <f>IF(AND(SUM(Q$7:Q63)&gt;0.025,SUM(Q$7:Q63)&lt;0.975),IF(Q63=MAX(Q$7:Q$107),"max","*"),"")</f>
      </c>
      <c r="AJ63" s="40">
        <f>IF(AND(SUM(R$7:R63)&gt;0.025,SUM(R$7:R63)&lt;0.975),IF(R63=MAX(R$7:R$107),"max","*"),"")</f>
      </c>
      <c r="AL63" s="38">
        <f t="shared" si="12"/>
        <v>565</v>
      </c>
      <c r="AM63" s="40"/>
      <c r="AN63" s="38">
        <f t="shared" si="13"/>
        <v>0</v>
      </c>
      <c r="AO63" s="38">
        <f t="shared" si="26"/>
        <v>0.003051</v>
      </c>
      <c r="AP63" s="38">
        <f t="shared" si="27"/>
        <v>0.001808</v>
      </c>
      <c r="AQ63" s="38">
        <f t="shared" si="28"/>
        <v>0.010057</v>
      </c>
      <c r="AR63" s="38">
        <f t="shared" si="29"/>
        <v>0.02034</v>
      </c>
      <c r="AS63" s="38">
        <f t="shared" si="30"/>
        <v>0.0328265</v>
      </c>
      <c r="AT63" s="38">
        <f t="shared" si="31"/>
        <v>0.002147</v>
      </c>
      <c r="AU63" s="38">
        <f t="shared" si="32"/>
        <v>0.0006215</v>
      </c>
      <c r="AV63" s="38">
        <f t="shared" si="33"/>
        <v>0.002938</v>
      </c>
      <c r="AW63" s="38">
        <f t="shared" si="34"/>
        <v>0.0014125000000000001</v>
      </c>
      <c r="AX63" s="38">
        <f t="shared" si="43"/>
        <v>0.0045765</v>
      </c>
      <c r="AY63" s="38">
        <f t="shared" si="15"/>
        <v>0.003955</v>
      </c>
      <c r="AZ63" s="38">
        <f t="shared" si="15"/>
        <v>0.009887499999999999</v>
      </c>
      <c r="BA63" s="38">
        <f t="shared" si="1"/>
        <v>0.008023</v>
      </c>
      <c r="BB63" s="38">
        <f t="shared" si="2"/>
        <v>0.0413015</v>
      </c>
      <c r="BC63" s="38">
        <f t="shared" si="2"/>
        <v>0.0842415</v>
      </c>
      <c r="BE63" s="38">
        <f t="shared" si="36"/>
        <v>0</v>
      </c>
      <c r="BF63" s="38">
        <f t="shared" si="4"/>
        <v>0.6381801753667022</v>
      </c>
      <c r="BG63" s="38">
        <f t="shared" si="5"/>
        <v>0.3173634768944721</v>
      </c>
      <c r="BH63" s="38">
        <f t="shared" si="6"/>
        <v>1.6134630060199713</v>
      </c>
      <c r="BI63" s="38">
        <f t="shared" si="7"/>
        <v>3.025721582127738</v>
      </c>
      <c r="BJ63" s="38">
        <f t="shared" si="8"/>
        <v>4.939268353933274</v>
      </c>
      <c r="BK63" s="38">
        <f t="shared" si="9"/>
        <v>0.40394495766277866</v>
      </c>
      <c r="BL63" s="38">
        <f t="shared" si="37"/>
        <v>0.12384450782709246</v>
      </c>
      <c r="BM63" s="38">
        <f t="shared" si="38"/>
        <v>0.6047663588781453</v>
      </c>
      <c r="BN63" s="38">
        <f t="shared" si="39"/>
        <v>0.27462761771717764</v>
      </c>
      <c r="BO63" s="38">
        <f t="shared" si="40"/>
        <v>0.8202235343702797</v>
      </c>
      <c r="BP63" s="38">
        <f t="shared" si="41"/>
        <v>0.6895669573215653</v>
      </c>
      <c r="BQ63" s="38">
        <f t="shared" si="21"/>
        <v>1.6685039991101474</v>
      </c>
      <c r="BR63" s="38">
        <f t="shared" si="42"/>
        <v>1.3460578309275446</v>
      </c>
      <c r="BS63" s="38">
        <f t="shared" si="23"/>
        <v>6.447013707109022</v>
      </c>
      <c r="BT63" s="38">
        <f t="shared" si="23"/>
        <v>12.3522223573418</v>
      </c>
      <c r="BV63" s="38">
        <f>SUM(C$7:C63)</f>
        <v>0.9999999999999999</v>
      </c>
      <c r="BW63" s="38">
        <f>SUM(D$7:D63)</f>
        <v>0.9999976999999999</v>
      </c>
      <c r="BX63" s="38">
        <f>SUM(E$7:E63)</f>
        <v>0.9999689000000002</v>
      </c>
      <c r="BY63" s="38">
        <f>SUM(F$7:F63)</f>
        <v>0.9998874000000002</v>
      </c>
      <c r="BZ63" s="38">
        <f>SUM(G$7:G63)</f>
        <v>0.9998588</v>
      </c>
      <c r="CA63" s="38">
        <f>SUM(H$7:H63)</f>
        <v>0.9997865</v>
      </c>
      <c r="CB63" s="38">
        <f>SUM(I$7:I63)</f>
        <v>0.9999600000000001</v>
      </c>
      <c r="CC63" s="38">
        <f>SUM(J$7:J63)</f>
        <v>0.9999831000000001</v>
      </c>
      <c r="CD63" s="38">
        <f>SUM(K$7:K63)</f>
        <v>0.999988</v>
      </c>
      <c r="CE63" s="38">
        <f>SUM(L$7:L63)</f>
        <v>0.9999882000000001</v>
      </c>
      <c r="CF63" s="38">
        <f>SUM(M$7:M63)</f>
        <v>0.9999616999999998</v>
      </c>
      <c r="CG63" s="38">
        <f>SUM(N$7:N63)</f>
        <v>0.9999436000000003</v>
      </c>
      <c r="CH63" s="38">
        <f>SUM(O$7:O63)</f>
        <v>0.9999304000000002</v>
      </c>
      <c r="CI63" s="38">
        <f>SUM(P$7:P63)</f>
        <v>0.9998846000000002</v>
      </c>
      <c r="CJ63" s="38">
        <f>SUM(Q$7:Q63)</f>
        <v>0.9996650000000002</v>
      </c>
      <c r="CK63" s="38">
        <f>SUM(R$7:R63)</f>
        <v>0.9988328</v>
      </c>
    </row>
    <row r="64" spans="1:89" ht="13.5">
      <c r="A64" s="38">
        <f t="shared" si="24"/>
        <v>570</v>
      </c>
      <c r="B64" s="38">
        <f t="shared" si="25"/>
        <v>575</v>
      </c>
      <c r="C64" s="38">
        <v>0</v>
      </c>
      <c r="D64" s="38">
        <v>2E-07</v>
      </c>
      <c r="E64" s="38">
        <v>2.9E-06</v>
      </c>
      <c r="F64" s="38">
        <v>1.24E-05</v>
      </c>
      <c r="G64" s="38">
        <v>2.25E-05</v>
      </c>
      <c r="H64" s="38">
        <v>1.99E-05</v>
      </c>
      <c r="I64" s="38">
        <v>1.35E-05</v>
      </c>
      <c r="J64" s="38">
        <v>6.9E-06</v>
      </c>
      <c r="K64" s="38">
        <v>3.1E-06</v>
      </c>
      <c r="L64" s="38">
        <v>2.6E-06</v>
      </c>
      <c r="M64" s="38">
        <v>3E-06</v>
      </c>
      <c r="N64" s="38">
        <v>1.67E-05</v>
      </c>
      <c r="O64" s="38">
        <v>1.28E-05</v>
      </c>
      <c r="P64" s="38">
        <v>1.83E-05</v>
      </c>
      <c r="Q64" s="38">
        <v>3.74E-05</v>
      </c>
      <c r="R64" s="38">
        <v>0.0002384</v>
      </c>
      <c r="T64" s="38">
        <f t="shared" si="11"/>
        <v>575</v>
      </c>
      <c r="U64" s="40">
        <f>IF(AND(SUM(C$7:C64)&gt;0.025,SUM(C$7:C64)&lt;0.975),IF(C64=MAX(C$7:C$107),"max","*"),"")</f>
      </c>
      <c r="V64" s="40">
        <f>IF(AND(SUM(D$7:D64)&gt;0.025,SUM(D$7:D64)&lt;0.975),IF(D64=MAX(D$7:D$107),"max","*"),"")</f>
      </c>
      <c r="W64" s="40">
        <f>IF(AND(SUM(E$7:E64)&gt;0.025,SUM(E$7:E64)&lt;0.975),IF(E64=MAX(E$7:E$107),"max","*"),"")</f>
      </c>
      <c r="X64" s="40">
        <f>IF(AND(SUM(F$7:F64)&gt;0.025,SUM(F$7:F64)&lt;0.975),IF(F64=MAX(F$7:F$107),"max","*"),"")</f>
      </c>
      <c r="Y64" s="40">
        <f>IF(AND(SUM(G$7:G64)&gt;0.025,SUM(G$7:G64)&lt;0.975),IF(G64=MAX(G$7:G$107),"max","*"),"")</f>
      </c>
      <c r="Z64" s="40">
        <f>IF(AND(SUM(H$7:H64)&gt;0.025,SUM(H$7:H64)&lt;0.975),IF(H64=MAX(H$7:H$107),"max","*"),"")</f>
      </c>
      <c r="AA64" s="40">
        <f>IF(AND(SUM(I$7:I64)&gt;0.025,SUM(I$7:I64)&lt;0.975),IF(I64=MAX(I$7:I$107),"max","*"),"")</f>
      </c>
      <c r="AB64" s="40">
        <f>IF(AND(SUM(J$7:J64)&gt;0.025,SUM(J$7:J64)&lt;0.975),IF(J64=MAX(J$7:J$107),"max","*"),"")</f>
      </c>
      <c r="AC64" s="40">
        <f>IF(AND(SUM(K$7:K64)&gt;0.025,SUM(K$7:K64)&lt;0.975),IF(K64=MAX(K$7:K$107),"max","*"),"")</f>
      </c>
      <c r="AD64" s="40">
        <f>IF(AND(SUM(L$7:L64)&gt;0.025,SUM(L$7:L64)&lt;0.975),IF(L64=MAX(L$7:L$107),"max","*"),"")</f>
      </c>
      <c r="AE64" s="40">
        <f>IF(AND(SUM(M$7:M64)&gt;0.025,SUM(M$7:M64)&lt;0.975),IF(M64=MAX(M$7:M$107),"max","*"),"")</f>
      </c>
      <c r="AF64" s="40">
        <f>IF(AND(SUM(N$7:N64)&gt;0.025,SUM(N$7:N64)&lt;0.975),IF(N64=MAX(N$7:N$107),"max","*"),"")</f>
      </c>
      <c r="AG64" s="40">
        <f>IF(AND(SUM(O$7:O64)&gt;0.025,SUM(O$7:O64)&lt;0.975),IF(O64=MAX(O$7:O$107),"max","*"),"")</f>
      </c>
      <c r="AH64" s="40">
        <f>IF(AND(SUM(P$7:P64)&gt;0.025,SUM(P$7:P64)&lt;0.975),IF(P64=MAX(P$7:P$107),"max","*"),"")</f>
      </c>
      <c r="AI64" s="40">
        <f>IF(AND(SUM(Q$7:Q64)&gt;0.025,SUM(Q$7:Q64)&lt;0.975),IF(Q64=MAX(Q$7:Q$107),"max","*"),"")</f>
      </c>
      <c r="AJ64" s="40">
        <f>IF(AND(SUM(R$7:R64)&gt;0.025,SUM(R$7:R64)&lt;0.975),IF(R64=MAX(R$7:R$107),"max","*"),"")</f>
      </c>
      <c r="AL64" s="38">
        <f t="shared" si="12"/>
        <v>575</v>
      </c>
      <c r="AM64" s="40"/>
      <c r="AN64" s="38">
        <f t="shared" si="13"/>
        <v>0</v>
      </c>
      <c r="AO64" s="38">
        <f t="shared" si="26"/>
        <v>0.00011499999999999999</v>
      </c>
      <c r="AP64" s="38">
        <f t="shared" si="27"/>
        <v>0.0016675000000000001</v>
      </c>
      <c r="AQ64" s="38">
        <f t="shared" si="28"/>
        <v>0.00713</v>
      </c>
      <c r="AR64" s="38">
        <f t="shared" si="29"/>
        <v>0.012937500000000001</v>
      </c>
      <c r="AS64" s="38">
        <f t="shared" si="30"/>
        <v>0.0114425</v>
      </c>
      <c r="AT64" s="38">
        <f t="shared" si="31"/>
        <v>0.0077624999999999994</v>
      </c>
      <c r="AU64" s="38">
        <f t="shared" si="32"/>
        <v>0.0039675</v>
      </c>
      <c r="AV64" s="38">
        <f t="shared" si="33"/>
        <v>0.0017825</v>
      </c>
      <c r="AW64" s="38">
        <f t="shared" si="34"/>
        <v>0.001495</v>
      </c>
      <c r="AX64" s="38">
        <f t="shared" si="43"/>
        <v>0.001725</v>
      </c>
      <c r="AY64" s="38">
        <f t="shared" si="15"/>
        <v>0.0096025</v>
      </c>
      <c r="AZ64" s="38">
        <f t="shared" si="15"/>
        <v>0.007359999999999999</v>
      </c>
      <c r="BA64" s="38">
        <f t="shared" si="1"/>
        <v>0.0105225</v>
      </c>
      <c r="BB64" s="38">
        <f t="shared" si="2"/>
        <v>0.021505</v>
      </c>
      <c r="BC64" s="38">
        <f t="shared" si="2"/>
        <v>0.13708</v>
      </c>
      <c r="BE64" s="38">
        <f t="shared" si="36"/>
        <v>0</v>
      </c>
      <c r="BF64" s="38">
        <f t="shared" si="4"/>
        <v>0.025031404323359343</v>
      </c>
      <c r="BG64" s="38">
        <f t="shared" si="5"/>
        <v>0.30616614723561536</v>
      </c>
      <c r="BH64" s="38">
        <f t="shared" si="6"/>
        <v>1.1998911725638453</v>
      </c>
      <c r="BI64" s="38">
        <f t="shared" si="7"/>
        <v>2.0237854994048363</v>
      </c>
      <c r="BJ64" s="38">
        <f t="shared" si="8"/>
        <v>1.8097981401926564</v>
      </c>
      <c r="BK64" s="38">
        <f t="shared" si="9"/>
        <v>1.524448091044345</v>
      </c>
      <c r="BL64" s="38">
        <f t="shared" si="37"/>
        <v>0.8238371001174889</v>
      </c>
      <c r="BM64" s="38">
        <f t="shared" si="38"/>
        <v>0.3819876292316636</v>
      </c>
      <c r="BN64" s="38">
        <f t="shared" si="39"/>
        <v>0.30310749052186475</v>
      </c>
      <c r="BO64" s="38">
        <f t="shared" si="40"/>
        <v>0.3231795241712147</v>
      </c>
      <c r="BP64" s="38">
        <f t="shared" si="41"/>
        <v>1.7516097609285912</v>
      </c>
      <c r="BQ64" s="38">
        <f t="shared" si="21"/>
        <v>1.3007183462839935</v>
      </c>
      <c r="BR64" s="38">
        <f t="shared" si="42"/>
        <v>1.8492240225386245</v>
      </c>
      <c r="BS64" s="38">
        <f t="shared" si="23"/>
        <v>3.5243497961125696</v>
      </c>
      <c r="BT64" s="38">
        <f t="shared" si="23"/>
        <v>21.146506617079492</v>
      </c>
      <c r="BV64" s="38">
        <f>SUM(C$7:C64)</f>
        <v>0.9999999999999999</v>
      </c>
      <c r="BW64" s="38">
        <f>SUM(D$7:D64)</f>
        <v>0.9999978999999999</v>
      </c>
      <c r="BX64" s="38">
        <f>SUM(E$7:E64)</f>
        <v>0.9999718000000002</v>
      </c>
      <c r="BY64" s="38">
        <f>SUM(F$7:F64)</f>
        <v>0.9998998000000002</v>
      </c>
      <c r="BZ64" s="38">
        <f>SUM(G$7:G64)</f>
        <v>0.9998813000000001</v>
      </c>
      <c r="CA64" s="38">
        <f>SUM(H$7:H64)</f>
        <v>0.9998064</v>
      </c>
      <c r="CB64" s="38">
        <f>SUM(I$7:I64)</f>
        <v>0.9999735000000001</v>
      </c>
      <c r="CC64" s="38">
        <f>SUM(J$7:J64)</f>
        <v>0.9999900000000002</v>
      </c>
      <c r="CD64" s="38">
        <f>SUM(K$7:K64)</f>
        <v>0.9999911</v>
      </c>
      <c r="CE64" s="38">
        <f>SUM(L$7:L64)</f>
        <v>0.9999908000000001</v>
      </c>
      <c r="CF64" s="38">
        <f>SUM(M$7:M64)</f>
        <v>0.9999646999999998</v>
      </c>
      <c r="CG64" s="38">
        <f>SUM(N$7:N64)</f>
        <v>0.9999603000000002</v>
      </c>
      <c r="CH64" s="38">
        <f>SUM(O$7:O64)</f>
        <v>0.9999432000000003</v>
      </c>
      <c r="CI64" s="38">
        <f>SUM(P$7:P64)</f>
        <v>0.9999029000000003</v>
      </c>
      <c r="CJ64" s="38">
        <f>SUM(Q$7:Q64)</f>
        <v>0.9997024000000002</v>
      </c>
      <c r="CK64" s="38">
        <f>SUM(R$7:R64)</f>
        <v>0.9990711999999999</v>
      </c>
    </row>
    <row r="65" spans="1:89" ht="13.5">
      <c r="A65" s="38">
        <f t="shared" si="24"/>
        <v>580</v>
      </c>
      <c r="B65" s="38">
        <f t="shared" si="25"/>
        <v>585</v>
      </c>
      <c r="C65" s="38">
        <v>0</v>
      </c>
      <c r="D65" s="38">
        <v>8E-07</v>
      </c>
      <c r="E65" s="38">
        <v>9.9E-06</v>
      </c>
      <c r="F65" s="38">
        <v>3.7E-06</v>
      </c>
      <c r="G65" s="38">
        <v>3.05E-05</v>
      </c>
      <c r="H65" s="38">
        <v>2.71E-05</v>
      </c>
      <c r="I65" s="38">
        <v>2.8E-06</v>
      </c>
      <c r="J65" s="38">
        <v>9E-07</v>
      </c>
      <c r="K65" s="38">
        <v>1.6E-06</v>
      </c>
      <c r="L65" s="38">
        <v>8E-07</v>
      </c>
      <c r="M65" s="38">
        <v>6.9E-06</v>
      </c>
      <c r="N65" s="38">
        <v>1.79E-05</v>
      </c>
      <c r="O65" s="38">
        <v>3.9E-06</v>
      </c>
      <c r="P65" s="38">
        <v>9.4E-06</v>
      </c>
      <c r="Q65" s="38">
        <v>6.17E-05</v>
      </c>
      <c r="R65" s="38">
        <v>0.0001578</v>
      </c>
      <c r="T65" s="38">
        <f t="shared" si="11"/>
        <v>585</v>
      </c>
      <c r="U65" s="40">
        <f>IF(AND(SUM(C$7:C65)&gt;0.025,SUM(C$7:C65)&lt;0.975),IF(C65=MAX(C$7:C$107),"max","*"),"")</f>
      </c>
      <c r="V65" s="40">
        <f>IF(AND(SUM(D$7:D65)&gt;0.025,SUM(D$7:D65)&lt;0.975),IF(D65=MAX(D$7:D$107),"max","*"),"")</f>
      </c>
      <c r="W65" s="40">
        <f>IF(AND(SUM(E$7:E65)&gt;0.025,SUM(E$7:E65)&lt;0.975),IF(E65=MAX(E$7:E$107),"max","*"),"")</f>
      </c>
      <c r="X65" s="40">
        <f>IF(AND(SUM(F$7:F65)&gt;0.025,SUM(F$7:F65)&lt;0.975),IF(F65=MAX(F$7:F$107),"max","*"),"")</f>
      </c>
      <c r="Y65" s="40">
        <f>IF(AND(SUM(G$7:G65)&gt;0.025,SUM(G$7:G65)&lt;0.975),IF(G65=MAX(G$7:G$107),"max","*"),"")</f>
      </c>
      <c r="Z65" s="40">
        <f>IF(AND(SUM(H$7:H65)&gt;0.025,SUM(H$7:H65)&lt;0.975),IF(H65=MAX(H$7:H$107),"max","*"),"")</f>
      </c>
      <c r="AA65" s="40">
        <f>IF(AND(SUM(I$7:I65)&gt;0.025,SUM(I$7:I65)&lt;0.975),IF(I65=MAX(I$7:I$107),"max","*"),"")</f>
      </c>
      <c r="AB65" s="40">
        <f>IF(AND(SUM(J$7:J65)&gt;0.025,SUM(J$7:J65)&lt;0.975),IF(J65=MAX(J$7:J$107),"max","*"),"")</f>
      </c>
      <c r="AC65" s="40">
        <f>IF(AND(SUM(K$7:K65)&gt;0.025,SUM(K$7:K65)&lt;0.975),IF(K65=MAX(K$7:K$107),"max","*"),"")</f>
      </c>
      <c r="AD65" s="40">
        <f>IF(AND(SUM(L$7:L65)&gt;0.025,SUM(L$7:L65)&lt;0.975),IF(L65=MAX(L$7:L$107),"max","*"),"")</f>
      </c>
      <c r="AE65" s="40">
        <f>IF(AND(SUM(M$7:M65)&gt;0.025,SUM(M$7:M65)&lt;0.975),IF(M65=MAX(M$7:M$107),"max","*"),"")</f>
      </c>
      <c r="AF65" s="40">
        <f>IF(AND(SUM(N$7:N65)&gt;0.025,SUM(N$7:N65)&lt;0.975),IF(N65=MAX(N$7:N$107),"max","*"),"")</f>
      </c>
      <c r="AG65" s="40">
        <f>IF(AND(SUM(O$7:O65)&gt;0.025,SUM(O$7:O65)&lt;0.975),IF(O65=MAX(O$7:O$107),"max","*"),"")</f>
      </c>
      <c r="AH65" s="40">
        <f>IF(AND(SUM(P$7:P65)&gt;0.025,SUM(P$7:P65)&lt;0.975),IF(P65=MAX(P$7:P$107),"max","*"),"")</f>
      </c>
      <c r="AI65" s="40">
        <f>IF(AND(SUM(Q$7:Q65)&gt;0.025,SUM(Q$7:Q65)&lt;0.975),IF(Q65=MAX(Q$7:Q$107),"max","*"),"")</f>
      </c>
      <c r="AJ65" s="40">
        <f>IF(AND(SUM(R$7:R65)&gt;0.025,SUM(R$7:R65)&lt;0.975),IF(R65=MAX(R$7:R$107),"max","*"),"")</f>
      </c>
      <c r="AL65" s="38">
        <f t="shared" si="12"/>
        <v>585</v>
      </c>
      <c r="AM65" s="40"/>
      <c r="AN65" s="38">
        <f t="shared" si="13"/>
        <v>0</v>
      </c>
      <c r="AO65" s="38">
        <f t="shared" si="26"/>
        <v>0.000468</v>
      </c>
      <c r="AP65" s="38">
        <f t="shared" si="27"/>
        <v>0.0057915</v>
      </c>
      <c r="AQ65" s="38">
        <f t="shared" si="28"/>
        <v>0.0021645</v>
      </c>
      <c r="AR65" s="38">
        <f t="shared" si="29"/>
        <v>0.0178425</v>
      </c>
      <c r="AS65" s="38">
        <f t="shared" si="30"/>
        <v>0.0158535</v>
      </c>
      <c r="AT65" s="38">
        <f t="shared" si="31"/>
        <v>0.001638</v>
      </c>
      <c r="AU65" s="38">
        <f t="shared" si="32"/>
        <v>0.0005265</v>
      </c>
      <c r="AV65" s="38">
        <f t="shared" si="33"/>
        <v>0.000936</v>
      </c>
      <c r="AW65" s="38">
        <f t="shared" si="34"/>
        <v>0.000468</v>
      </c>
      <c r="AX65" s="38">
        <f t="shared" si="43"/>
        <v>0.0040365</v>
      </c>
      <c r="AY65" s="38">
        <f t="shared" si="15"/>
        <v>0.010471500000000002</v>
      </c>
      <c r="AZ65" s="38">
        <f t="shared" si="15"/>
        <v>0.0022815</v>
      </c>
      <c r="BA65" s="38">
        <f t="shared" si="1"/>
        <v>0.0054989999999999995</v>
      </c>
      <c r="BB65" s="38">
        <f t="shared" si="2"/>
        <v>0.036094499999999995</v>
      </c>
      <c r="BC65" s="38">
        <f t="shared" si="2"/>
        <v>0.09231299999999999</v>
      </c>
      <c r="BE65" s="38">
        <f t="shared" si="36"/>
        <v>0</v>
      </c>
      <c r="BF65" s="38">
        <f t="shared" si="4"/>
        <v>0.10586602342143736</v>
      </c>
      <c r="BG65" s="38">
        <f t="shared" si="5"/>
        <v>1.1105125072422732</v>
      </c>
      <c r="BH65" s="38">
        <f t="shared" si="6"/>
        <v>0.38142132717430866</v>
      </c>
      <c r="BI65" s="38">
        <f t="shared" si="7"/>
        <v>2.929348791306</v>
      </c>
      <c r="BJ65" s="38">
        <f t="shared" si="8"/>
        <v>2.6307605658557884</v>
      </c>
      <c r="BK65" s="38">
        <f t="shared" si="9"/>
        <v>0.33527999956667903</v>
      </c>
      <c r="BL65" s="38">
        <f t="shared" si="37"/>
        <v>0.1137667015318029</v>
      </c>
      <c r="BM65" s="38">
        <f t="shared" si="38"/>
        <v>0.20854785424189087</v>
      </c>
      <c r="BN65" s="38">
        <f t="shared" si="39"/>
        <v>0.09880684880549684</v>
      </c>
      <c r="BO65" s="38">
        <f t="shared" si="40"/>
        <v>0.7892968745017938</v>
      </c>
      <c r="BP65" s="38">
        <f t="shared" si="41"/>
        <v>1.995206651296574</v>
      </c>
      <c r="BQ65" s="38">
        <f t="shared" si="21"/>
        <v>0.4215672081794043</v>
      </c>
      <c r="BR65" s="38">
        <f t="shared" si="42"/>
        <v>1.0105769021040365</v>
      </c>
      <c r="BS65" s="38">
        <f t="shared" si="23"/>
        <v>6.199212579345062</v>
      </c>
      <c r="BT65" s="38">
        <f t="shared" si="23"/>
        <v>14.952868991998997</v>
      </c>
      <c r="BV65" s="38">
        <f>SUM(C$7:C65)</f>
        <v>0.9999999999999999</v>
      </c>
      <c r="BW65" s="38">
        <f>SUM(D$7:D65)</f>
        <v>0.9999986999999999</v>
      </c>
      <c r="BX65" s="38">
        <f>SUM(E$7:E65)</f>
        <v>0.9999817000000002</v>
      </c>
      <c r="BY65" s="38">
        <f>SUM(F$7:F65)</f>
        <v>0.9999035000000003</v>
      </c>
      <c r="BZ65" s="38">
        <f>SUM(G$7:G65)</f>
        <v>0.9999118000000001</v>
      </c>
      <c r="CA65" s="38">
        <f>SUM(H$7:H65)</f>
        <v>0.9998334999999999</v>
      </c>
      <c r="CB65" s="38">
        <f>SUM(I$7:I65)</f>
        <v>0.9999763</v>
      </c>
      <c r="CC65" s="38">
        <f>SUM(J$7:J65)</f>
        <v>0.9999909000000001</v>
      </c>
      <c r="CD65" s="38">
        <f>SUM(K$7:K65)</f>
        <v>0.9999927000000001</v>
      </c>
      <c r="CE65" s="38">
        <f>SUM(L$7:L65)</f>
        <v>0.9999916000000001</v>
      </c>
      <c r="CF65" s="38">
        <f>SUM(M$7:M65)</f>
        <v>0.9999715999999998</v>
      </c>
      <c r="CG65" s="38">
        <f>SUM(N$7:N65)</f>
        <v>0.9999782000000003</v>
      </c>
      <c r="CH65" s="38">
        <f>SUM(O$7:O65)</f>
        <v>0.9999471000000002</v>
      </c>
      <c r="CI65" s="38">
        <f>SUM(P$7:P65)</f>
        <v>0.9999123000000003</v>
      </c>
      <c r="CJ65" s="38">
        <f>SUM(Q$7:Q65)</f>
        <v>0.9997641000000003</v>
      </c>
      <c r="CK65" s="38">
        <f>SUM(R$7:R65)</f>
        <v>0.9992289999999999</v>
      </c>
    </row>
    <row r="66" spans="1:89" ht="13.5">
      <c r="A66" s="38">
        <f t="shared" si="24"/>
        <v>590</v>
      </c>
      <c r="B66" s="38">
        <f t="shared" si="25"/>
        <v>595</v>
      </c>
      <c r="C66" s="38">
        <v>0</v>
      </c>
      <c r="D66" s="38">
        <v>1.1E-06</v>
      </c>
      <c r="E66" s="38">
        <v>4E-06</v>
      </c>
      <c r="F66" s="38">
        <v>5.4E-05</v>
      </c>
      <c r="G66" s="38">
        <v>1.41E-05</v>
      </c>
      <c r="H66" s="38">
        <v>1.97E-05</v>
      </c>
      <c r="I66" s="38">
        <v>3.3E-06</v>
      </c>
      <c r="J66" s="38">
        <v>6E-07</v>
      </c>
      <c r="K66" s="38">
        <v>4E-07</v>
      </c>
      <c r="L66" s="38">
        <v>1.5E-06</v>
      </c>
      <c r="M66" s="38">
        <v>7.4E-06</v>
      </c>
      <c r="N66" s="38">
        <v>2.8E-06</v>
      </c>
      <c r="O66" s="38">
        <v>4.6E-06</v>
      </c>
      <c r="P66" s="38">
        <v>1.18E-05</v>
      </c>
      <c r="Q66" s="38">
        <v>3.18E-05</v>
      </c>
      <c r="R66" s="38">
        <v>7.96E-05</v>
      </c>
      <c r="T66" s="38">
        <f t="shared" si="11"/>
        <v>595</v>
      </c>
      <c r="U66" s="40">
        <f>IF(AND(SUM(C$7:C66)&gt;0.025,SUM(C$7:C66)&lt;0.975),IF(C66=MAX(C$7:C$107),"max","*"),"")</f>
      </c>
      <c r="V66" s="40">
        <f>IF(AND(SUM(D$7:D66)&gt;0.025,SUM(D$7:D66)&lt;0.975),IF(D66=MAX(D$7:D$107),"max","*"),"")</f>
      </c>
      <c r="W66" s="40">
        <f>IF(AND(SUM(E$7:E66)&gt;0.025,SUM(E$7:E66)&lt;0.975),IF(E66=MAX(E$7:E$107),"max","*"),"")</f>
      </c>
      <c r="X66" s="40">
        <f>IF(AND(SUM(F$7:F66)&gt;0.025,SUM(F$7:F66)&lt;0.975),IF(F66=MAX(F$7:F$107),"max","*"),"")</f>
      </c>
      <c r="Y66" s="40">
        <f>IF(AND(SUM(G$7:G66)&gt;0.025,SUM(G$7:G66)&lt;0.975),IF(G66=MAX(G$7:G$107),"max","*"),"")</f>
      </c>
      <c r="Z66" s="40">
        <f>IF(AND(SUM(H$7:H66)&gt;0.025,SUM(H$7:H66)&lt;0.975),IF(H66=MAX(H$7:H$107),"max","*"),"")</f>
      </c>
      <c r="AA66" s="40">
        <f>IF(AND(SUM(I$7:I66)&gt;0.025,SUM(I$7:I66)&lt;0.975),IF(I66=MAX(I$7:I$107),"max","*"),"")</f>
      </c>
      <c r="AB66" s="40">
        <f>IF(AND(SUM(J$7:J66)&gt;0.025,SUM(J$7:J66)&lt;0.975),IF(J66=MAX(J$7:J$107),"max","*"),"")</f>
      </c>
      <c r="AC66" s="40">
        <f>IF(AND(SUM(K$7:K66)&gt;0.025,SUM(K$7:K66)&lt;0.975),IF(K66=MAX(K$7:K$107),"max","*"),"")</f>
      </c>
      <c r="AD66" s="40">
        <f>IF(AND(SUM(L$7:L66)&gt;0.025,SUM(L$7:L66)&lt;0.975),IF(L66=MAX(L$7:L$107),"max","*"),"")</f>
      </c>
      <c r="AE66" s="40">
        <f>IF(AND(SUM(M$7:M66)&gt;0.025,SUM(M$7:M66)&lt;0.975),IF(M66=MAX(M$7:M$107),"max","*"),"")</f>
      </c>
      <c r="AF66" s="40">
        <f>IF(AND(SUM(N$7:N66)&gt;0.025,SUM(N$7:N66)&lt;0.975),IF(N66=MAX(N$7:N$107),"max","*"),"")</f>
      </c>
      <c r="AG66" s="40">
        <f>IF(AND(SUM(O$7:O66)&gt;0.025,SUM(O$7:O66)&lt;0.975),IF(O66=MAX(O$7:O$107),"max","*"),"")</f>
      </c>
      <c r="AH66" s="40">
        <f>IF(AND(SUM(P$7:P66)&gt;0.025,SUM(P$7:P66)&lt;0.975),IF(P66=MAX(P$7:P$107),"max","*"),"")</f>
      </c>
      <c r="AI66" s="40">
        <f>IF(AND(SUM(Q$7:Q66)&gt;0.025,SUM(Q$7:Q66)&lt;0.975),IF(Q66=MAX(Q$7:Q$107),"max","*"),"")</f>
      </c>
      <c r="AJ66" s="40">
        <f>IF(AND(SUM(R$7:R66)&gt;0.025,SUM(R$7:R66)&lt;0.975),IF(R66=MAX(R$7:R$107),"max","*"),"")</f>
      </c>
      <c r="AL66" s="38">
        <f t="shared" si="12"/>
        <v>595</v>
      </c>
      <c r="AM66" s="40"/>
      <c r="AN66" s="38">
        <f t="shared" si="13"/>
        <v>0</v>
      </c>
      <c r="AO66" s="38">
        <f t="shared" si="26"/>
        <v>0.0006545</v>
      </c>
      <c r="AP66" s="38">
        <f t="shared" si="27"/>
        <v>0.0023799999999999997</v>
      </c>
      <c r="AQ66" s="38">
        <f t="shared" si="28"/>
        <v>0.03213</v>
      </c>
      <c r="AR66" s="38">
        <f t="shared" si="29"/>
        <v>0.008389500000000001</v>
      </c>
      <c r="AS66" s="38">
        <f t="shared" si="30"/>
        <v>0.011721500000000001</v>
      </c>
      <c r="AT66" s="38">
        <f t="shared" si="31"/>
        <v>0.0019635</v>
      </c>
      <c r="AU66" s="38">
        <f t="shared" si="32"/>
        <v>0.000357</v>
      </c>
      <c r="AV66" s="38">
        <f t="shared" si="33"/>
        <v>0.00023799999999999998</v>
      </c>
      <c r="AW66" s="38">
        <f t="shared" si="34"/>
        <v>0.0008925000000000001</v>
      </c>
      <c r="AX66" s="38">
        <f t="shared" si="43"/>
        <v>0.004403</v>
      </c>
      <c r="AY66" s="38">
        <f t="shared" si="15"/>
        <v>0.001666</v>
      </c>
      <c r="AZ66" s="38">
        <f t="shared" si="15"/>
        <v>0.002737</v>
      </c>
      <c r="BA66" s="38">
        <f t="shared" si="1"/>
        <v>0.007021</v>
      </c>
      <c r="BB66" s="38">
        <f t="shared" si="2"/>
        <v>0.018921</v>
      </c>
      <c r="BC66" s="38">
        <f t="shared" si="2"/>
        <v>0.047362</v>
      </c>
      <c r="BE66" s="38">
        <f t="shared" si="36"/>
        <v>0</v>
      </c>
      <c r="BF66" s="38">
        <f t="shared" si="4"/>
        <v>0.15367884063047638</v>
      </c>
      <c r="BG66" s="38">
        <f t="shared" si="5"/>
        <v>0.4758857101180901</v>
      </c>
      <c r="BH66" s="38">
        <f t="shared" si="6"/>
        <v>5.918846754001262</v>
      </c>
      <c r="BI66" s="38">
        <f t="shared" si="7"/>
        <v>1.443028166214364</v>
      </c>
      <c r="BJ66" s="38">
        <f t="shared" si="8"/>
        <v>2.0371265900725692</v>
      </c>
      <c r="BK66" s="38">
        <f t="shared" si="9"/>
        <v>0.4183199894217289</v>
      </c>
      <c r="BL66" s="38">
        <f t="shared" si="37"/>
        <v>0.0801709266698686</v>
      </c>
      <c r="BM66" s="38">
        <f t="shared" si="38"/>
        <v>0.05506520076847272</v>
      </c>
      <c r="BN66" s="38">
        <f t="shared" si="39"/>
        <v>0.1959559769503066</v>
      </c>
      <c r="BO66" s="38">
        <f t="shared" si="40"/>
        <v>0.8972884407583296</v>
      </c>
      <c r="BP66" s="38">
        <f t="shared" si="41"/>
        <v>0.3310756552086261</v>
      </c>
      <c r="BQ66" s="38">
        <f t="shared" si="21"/>
        <v>0.5279405789838102</v>
      </c>
      <c r="BR66" s="38">
        <f t="shared" si="42"/>
        <v>1.3471572555557907</v>
      </c>
      <c r="BS66" s="38">
        <f t="shared" si="23"/>
        <v>3.3998324901293615</v>
      </c>
      <c r="BT66" s="38">
        <f t="shared" si="23"/>
        <v>8.04078824978932</v>
      </c>
      <c r="BV66" s="38">
        <f>SUM(C$7:C66)</f>
        <v>0.9999999999999999</v>
      </c>
      <c r="BW66" s="38">
        <f>SUM(D$7:D66)</f>
        <v>0.9999997999999999</v>
      </c>
      <c r="BX66" s="38">
        <f>SUM(E$7:E66)</f>
        <v>0.9999857000000002</v>
      </c>
      <c r="BY66" s="38">
        <f>SUM(F$7:F66)</f>
        <v>0.9999575000000003</v>
      </c>
      <c r="BZ66" s="38">
        <f>SUM(G$7:G66)</f>
        <v>0.9999259000000001</v>
      </c>
      <c r="CA66" s="38">
        <f>SUM(H$7:H66)</f>
        <v>0.9998531999999999</v>
      </c>
      <c r="CB66" s="38">
        <f>SUM(I$7:I66)</f>
        <v>0.9999796000000001</v>
      </c>
      <c r="CC66" s="38">
        <f>SUM(J$7:J66)</f>
        <v>0.9999915000000001</v>
      </c>
      <c r="CD66" s="38">
        <f>SUM(K$7:K66)</f>
        <v>0.9999931000000001</v>
      </c>
      <c r="CE66" s="38">
        <f>SUM(L$7:L66)</f>
        <v>0.9999931000000001</v>
      </c>
      <c r="CF66" s="38">
        <f>SUM(M$7:M66)</f>
        <v>0.9999789999999998</v>
      </c>
      <c r="CG66" s="38">
        <f>SUM(N$7:N66)</f>
        <v>0.9999810000000002</v>
      </c>
      <c r="CH66" s="38">
        <f>SUM(O$7:O66)</f>
        <v>0.9999517000000002</v>
      </c>
      <c r="CI66" s="38">
        <f>SUM(P$7:P66)</f>
        <v>0.9999241000000003</v>
      </c>
      <c r="CJ66" s="38">
        <f>SUM(Q$7:Q66)</f>
        <v>0.9997959000000003</v>
      </c>
      <c r="CK66" s="38">
        <f>SUM(R$7:R66)</f>
        <v>0.9993085999999999</v>
      </c>
    </row>
    <row r="67" spans="1:89" ht="13.5">
      <c r="A67" s="38">
        <f t="shared" si="24"/>
        <v>600</v>
      </c>
      <c r="B67" s="38">
        <f t="shared" si="25"/>
        <v>605</v>
      </c>
      <c r="C67" s="38">
        <v>0</v>
      </c>
      <c r="D67" s="38">
        <v>0</v>
      </c>
      <c r="E67" s="38">
        <v>9E-07</v>
      </c>
      <c r="F67" s="38">
        <v>8.2E-06</v>
      </c>
      <c r="G67" s="38">
        <v>1.12E-05</v>
      </c>
      <c r="H67" s="38">
        <v>1.18E-05</v>
      </c>
      <c r="I67" s="38">
        <v>5.8E-06</v>
      </c>
      <c r="J67" s="38">
        <v>6E-07</v>
      </c>
      <c r="K67" s="38">
        <v>3.6E-06</v>
      </c>
      <c r="L67" s="38">
        <v>7E-07</v>
      </c>
      <c r="M67" s="38">
        <v>9.8E-06</v>
      </c>
      <c r="N67" s="38">
        <v>1.5E-06</v>
      </c>
      <c r="O67" s="38">
        <v>2.06E-05</v>
      </c>
      <c r="P67" s="38">
        <v>8.1E-06</v>
      </c>
      <c r="Q67" s="38">
        <v>4.22E-05</v>
      </c>
      <c r="R67" s="38">
        <v>0.0002039</v>
      </c>
      <c r="T67" s="38">
        <f t="shared" si="11"/>
        <v>605</v>
      </c>
      <c r="U67" s="40">
        <f>IF(AND(SUM(C$7:C67)&gt;0.025,SUM(C$7:C67)&lt;0.975),IF(C67=MAX(C$7:C$107),"max","*"),"")</f>
      </c>
      <c r="V67" s="40">
        <f>IF(AND(SUM(D$7:D67)&gt;0.025,SUM(D$7:D67)&lt;0.975),IF(D67=MAX(D$7:D$107),"max","*"),"")</f>
      </c>
      <c r="W67" s="40">
        <f>IF(AND(SUM(E$7:E67)&gt;0.025,SUM(E$7:E67)&lt;0.975),IF(E67=MAX(E$7:E$107),"max","*"),"")</f>
      </c>
      <c r="X67" s="40">
        <f>IF(AND(SUM(F$7:F67)&gt;0.025,SUM(F$7:F67)&lt;0.975),IF(F67=MAX(F$7:F$107),"max","*"),"")</f>
      </c>
      <c r="Y67" s="40">
        <f>IF(AND(SUM(G$7:G67)&gt;0.025,SUM(G$7:G67)&lt;0.975),IF(G67=MAX(G$7:G$107),"max","*"),"")</f>
      </c>
      <c r="Z67" s="40">
        <f>IF(AND(SUM(H$7:H67)&gt;0.025,SUM(H$7:H67)&lt;0.975),IF(H67=MAX(H$7:H$107),"max","*"),"")</f>
      </c>
      <c r="AA67" s="40">
        <f>IF(AND(SUM(I$7:I67)&gt;0.025,SUM(I$7:I67)&lt;0.975),IF(I67=MAX(I$7:I$107),"max","*"),"")</f>
      </c>
      <c r="AB67" s="40">
        <f>IF(AND(SUM(J$7:J67)&gt;0.025,SUM(J$7:J67)&lt;0.975),IF(J67=MAX(J$7:J$107),"max","*"),"")</f>
      </c>
      <c r="AC67" s="40">
        <f>IF(AND(SUM(K$7:K67)&gt;0.025,SUM(K$7:K67)&lt;0.975),IF(K67=MAX(K$7:K$107),"max","*"),"")</f>
      </c>
      <c r="AD67" s="40">
        <f>IF(AND(SUM(L$7:L67)&gt;0.025,SUM(L$7:L67)&lt;0.975),IF(L67=MAX(L$7:L$107),"max","*"),"")</f>
      </c>
      <c r="AE67" s="40">
        <f>IF(AND(SUM(M$7:M67)&gt;0.025,SUM(M$7:M67)&lt;0.975),IF(M67=MAX(M$7:M$107),"max","*"),"")</f>
      </c>
      <c r="AF67" s="40">
        <f>IF(AND(SUM(N$7:N67)&gt;0.025,SUM(N$7:N67)&lt;0.975),IF(N67=MAX(N$7:N$107),"max","*"),"")</f>
      </c>
      <c r="AG67" s="40">
        <f>IF(AND(SUM(O$7:O67)&gt;0.025,SUM(O$7:O67)&lt;0.975),IF(O67=MAX(O$7:O$107),"max","*"),"")</f>
      </c>
      <c r="AH67" s="40">
        <f>IF(AND(SUM(P$7:P67)&gt;0.025,SUM(P$7:P67)&lt;0.975),IF(P67=MAX(P$7:P$107),"max","*"),"")</f>
      </c>
      <c r="AI67" s="40">
        <f>IF(AND(SUM(Q$7:Q67)&gt;0.025,SUM(Q$7:Q67)&lt;0.975),IF(Q67=MAX(Q$7:Q$107),"max","*"),"")</f>
      </c>
      <c r="AJ67" s="40">
        <f>IF(AND(SUM(R$7:R67)&gt;0.025,SUM(R$7:R67)&lt;0.975),IF(R67=MAX(R$7:R$107),"max","*"),"")</f>
      </c>
      <c r="AL67" s="38">
        <f t="shared" si="12"/>
        <v>605</v>
      </c>
      <c r="AM67" s="40"/>
      <c r="AN67" s="38">
        <f t="shared" si="13"/>
        <v>0</v>
      </c>
      <c r="AO67" s="38">
        <f t="shared" si="26"/>
        <v>0</v>
      </c>
      <c r="AP67" s="38">
        <f t="shared" si="27"/>
        <v>0.0005445</v>
      </c>
      <c r="AQ67" s="38">
        <f t="shared" si="28"/>
        <v>0.004960999999999999</v>
      </c>
      <c r="AR67" s="38">
        <f t="shared" si="29"/>
        <v>0.006776</v>
      </c>
      <c r="AS67" s="38">
        <f t="shared" si="30"/>
        <v>0.007139</v>
      </c>
      <c r="AT67" s="38">
        <f t="shared" si="31"/>
        <v>0.0035090000000000004</v>
      </c>
      <c r="AU67" s="38">
        <f t="shared" si="32"/>
        <v>0.000363</v>
      </c>
      <c r="AV67" s="38">
        <f t="shared" si="33"/>
        <v>0.002178</v>
      </c>
      <c r="AW67" s="38">
        <f t="shared" si="34"/>
        <v>0.0004235</v>
      </c>
      <c r="AX67" s="38">
        <f t="shared" si="43"/>
        <v>0.005928999999999999</v>
      </c>
      <c r="AY67" s="38">
        <f t="shared" si="15"/>
        <v>0.0009075</v>
      </c>
      <c r="AZ67" s="38">
        <f t="shared" si="15"/>
        <v>0.012463</v>
      </c>
      <c r="BA67" s="38">
        <f t="shared" si="1"/>
        <v>0.0049005</v>
      </c>
      <c r="BB67" s="38">
        <f t="shared" si="2"/>
        <v>0.025531</v>
      </c>
      <c r="BC67" s="38">
        <f t="shared" si="2"/>
        <v>0.1233595</v>
      </c>
      <c r="BE67" s="38">
        <f t="shared" si="36"/>
        <v>0</v>
      </c>
      <c r="BF67" s="38">
        <f t="shared" si="4"/>
        <v>0</v>
      </c>
      <c r="BG67" s="38">
        <f t="shared" si="5"/>
        <v>0.11337288707657028</v>
      </c>
      <c r="BH67" s="38">
        <f t="shared" si="6"/>
        <v>0.9539035503504139</v>
      </c>
      <c r="BI67" s="38">
        <f t="shared" si="7"/>
        <v>1.2190149843846294</v>
      </c>
      <c r="BJ67" s="38">
        <f t="shared" si="8"/>
        <v>1.297278389885133</v>
      </c>
      <c r="BK67" s="38">
        <f t="shared" si="9"/>
        <v>0.7771095741029779</v>
      </c>
      <c r="BL67" s="38">
        <f t="shared" si="37"/>
        <v>0.0846173856518686</v>
      </c>
      <c r="BM67" s="38">
        <f t="shared" si="38"/>
        <v>0.5226609417882545</v>
      </c>
      <c r="BN67" s="38">
        <f t="shared" si="39"/>
        <v>0.09657625244880973</v>
      </c>
      <c r="BO67" s="38">
        <f t="shared" si="40"/>
        <v>1.2575314725673012</v>
      </c>
      <c r="BP67" s="38">
        <f t="shared" si="41"/>
        <v>0.18782782819747826</v>
      </c>
      <c r="BQ67" s="38">
        <f t="shared" si="21"/>
        <v>2.5058916602028023</v>
      </c>
      <c r="BR67" s="38">
        <f t="shared" si="42"/>
        <v>0.9802908129546698</v>
      </c>
      <c r="BS67" s="38">
        <f t="shared" si="23"/>
        <v>4.791914706543605</v>
      </c>
      <c r="BT67" s="38">
        <f t="shared" si="23"/>
        <v>21.913438216110045</v>
      </c>
      <c r="BV67" s="38">
        <f>SUM(C$7:C67)</f>
        <v>0.9999999999999999</v>
      </c>
      <c r="BW67" s="38">
        <f>SUM(D$7:D67)</f>
        <v>0.9999997999999999</v>
      </c>
      <c r="BX67" s="38">
        <f>SUM(E$7:E67)</f>
        <v>0.9999866000000002</v>
      </c>
      <c r="BY67" s="38">
        <f>SUM(F$7:F67)</f>
        <v>0.9999657000000003</v>
      </c>
      <c r="BZ67" s="38">
        <f>SUM(G$7:G67)</f>
        <v>0.9999371000000001</v>
      </c>
      <c r="CA67" s="38">
        <f>SUM(H$7:H67)</f>
        <v>0.9998649999999999</v>
      </c>
      <c r="CB67" s="38">
        <f>SUM(I$7:I67)</f>
        <v>0.9999854</v>
      </c>
      <c r="CC67" s="38">
        <f>SUM(J$7:J67)</f>
        <v>0.9999921000000002</v>
      </c>
      <c r="CD67" s="38">
        <f>SUM(K$7:K67)</f>
        <v>0.9999967000000001</v>
      </c>
      <c r="CE67" s="38">
        <f>SUM(L$7:L67)</f>
        <v>0.9999938</v>
      </c>
      <c r="CF67" s="38">
        <f>SUM(M$7:M67)</f>
        <v>0.9999887999999998</v>
      </c>
      <c r="CG67" s="38">
        <f>SUM(N$7:N67)</f>
        <v>0.9999825000000002</v>
      </c>
      <c r="CH67" s="38">
        <f>SUM(O$7:O67)</f>
        <v>0.9999723000000003</v>
      </c>
      <c r="CI67" s="38">
        <f>SUM(P$7:P67)</f>
        <v>0.9999322000000003</v>
      </c>
      <c r="CJ67" s="38">
        <f>SUM(Q$7:Q67)</f>
        <v>0.9998381000000003</v>
      </c>
      <c r="CK67" s="38">
        <f>SUM(R$7:R67)</f>
        <v>0.9995124999999999</v>
      </c>
    </row>
    <row r="68" spans="1:89" ht="13.5">
      <c r="A68" s="38">
        <f t="shared" si="24"/>
        <v>610</v>
      </c>
      <c r="B68" s="38">
        <f t="shared" si="25"/>
        <v>615</v>
      </c>
      <c r="C68" s="38">
        <v>0</v>
      </c>
      <c r="D68" s="38">
        <v>0</v>
      </c>
      <c r="E68" s="38">
        <v>1.6E-06</v>
      </c>
      <c r="F68" s="38">
        <v>5.4E-06</v>
      </c>
      <c r="G68" s="38">
        <v>1.21E-05</v>
      </c>
      <c r="H68" s="38">
        <v>2.88E-05</v>
      </c>
      <c r="I68" s="38">
        <v>1.4E-06</v>
      </c>
      <c r="J68" s="38">
        <v>5.6E-06</v>
      </c>
      <c r="K68" s="38">
        <v>1.1E-06</v>
      </c>
      <c r="L68" s="38">
        <v>9E-07</v>
      </c>
      <c r="M68" s="38">
        <v>9E-07</v>
      </c>
      <c r="N68" s="38">
        <v>2.1E-06</v>
      </c>
      <c r="O68" s="38">
        <v>3.3E-06</v>
      </c>
      <c r="P68" s="38">
        <v>1.22E-05</v>
      </c>
      <c r="Q68" s="38">
        <v>2.09E-05</v>
      </c>
      <c r="R68" s="38">
        <v>6.57E-05</v>
      </c>
      <c r="T68" s="38">
        <f t="shared" si="11"/>
        <v>615</v>
      </c>
      <c r="U68" s="40">
        <f>IF(AND(SUM(C$7:C68)&gt;0.025,SUM(C$7:C68)&lt;0.975),IF(C68=MAX(C$7:C$107),"max","*"),"")</f>
      </c>
      <c r="V68" s="40">
        <f>IF(AND(SUM(D$7:D68)&gt;0.025,SUM(D$7:D68)&lt;0.975),IF(D68=MAX(D$7:D$107),"max","*"),"")</f>
      </c>
      <c r="W68" s="40">
        <f>IF(AND(SUM(E$7:E68)&gt;0.025,SUM(E$7:E68)&lt;0.975),IF(E68=MAX(E$7:E$107),"max","*"),"")</f>
      </c>
      <c r="X68" s="40">
        <f>IF(AND(SUM(F$7:F68)&gt;0.025,SUM(F$7:F68)&lt;0.975),IF(F68=MAX(F$7:F$107),"max","*"),"")</f>
      </c>
      <c r="Y68" s="40">
        <f>IF(AND(SUM(G$7:G68)&gt;0.025,SUM(G$7:G68)&lt;0.975),IF(G68=MAX(G$7:G$107),"max","*"),"")</f>
      </c>
      <c r="Z68" s="40">
        <f>IF(AND(SUM(H$7:H68)&gt;0.025,SUM(H$7:H68)&lt;0.975),IF(H68=MAX(H$7:H$107),"max","*"),"")</f>
      </c>
      <c r="AA68" s="40">
        <f>IF(AND(SUM(I$7:I68)&gt;0.025,SUM(I$7:I68)&lt;0.975),IF(I68=MAX(I$7:I$107),"max","*"),"")</f>
      </c>
      <c r="AB68" s="40">
        <f>IF(AND(SUM(J$7:J68)&gt;0.025,SUM(J$7:J68)&lt;0.975),IF(J68=MAX(J$7:J$107),"max","*"),"")</f>
      </c>
      <c r="AC68" s="40">
        <f>IF(AND(SUM(K$7:K68)&gt;0.025,SUM(K$7:K68)&lt;0.975),IF(K68=MAX(K$7:K$107),"max","*"),"")</f>
      </c>
      <c r="AD68" s="40">
        <f>IF(AND(SUM(L$7:L68)&gt;0.025,SUM(L$7:L68)&lt;0.975),IF(L68=MAX(L$7:L$107),"max","*"),"")</f>
      </c>
      <c r="AE68" s="40">
        <f>IF(AND(SUM(M$7:M68)&gt;0.025,SUM(M$7:M68)&lt;0.975),IF(M68=MAX(M$7:M$107),"max","*"),"")</f>
      </c>
      <c r="AF68" s="40">
        <f>IF(AND(SUM(N$7:N68)&gt;0.025,SUM(N$7:N68)&lt;0.975),IF(N68=MAX(N$7:N$107),"max","*"),"")</f>
      </c>
      <c r="AG68" s="40">
        <f>IF(AND(SUM(O$7:O68)&gt;0.025,SUM(O$7:O68)&lt;0.975),IF(O68=MAX(O$7:O$107),"max","*"),"")</f>
      </c>
      <c r="AH68" s="40">
        <f>IF(AND(SUM(P$7:P68)&gt;0.025,SUM(P$7:P68)&lt;0.975),IF(P68=MAX(P$7:P$107),"max","*"),"")</f>
      </c>
      <c r="AI68" s="40">
        <f>IF(AND(SUM(Q$7:Q68)&gt;0.025,SUM(Q$7:Q68)&lt;0.975),IF(Q68=MAX(Q$7:Q$107),"max","*"),"")</f>
      </c>
      <c r="AJ68" s="40">
        <f>IF(AND(SUM(R$7:R68)&gt;0.025,SUM(R$7:R68)&lt;0.975),IF(R68=MAX(R$7:R$107),"max","*"),"")</f>
      </c>
      <c r="AL68" s="38">
        <f t="shared" si="12"/>
        <v>615</v>
      </c>
      <c r="AM68" s="40"/>
      <c r="AN68" s="38">
        <f t="shared" si="13"/>
        <v>0</v>
      </c>
      <c r="AO68" s="38">
        <f t="shared" si="26"/>
        <v>0</v>
      </c>
      <c r="AP68" s="38">
        <f t="shared" si="27"/>
        <v>0.0009839999999999998</v>
      </c>
      <c r="AQ68" s="38">
        <f t="shared" si="28"/>
        <v>0.003321</v>
      </c>
      <c r="AR68" s="38">
        <f t="shared" si="29"/>
        <v>0.007441499999999999</v>
      </c>
      <c r="AS68" s="38">
        <f t="shared" si="30"/>
        <v>0.017712</v>
      </c>
      <c r="AT68" s="38">
        <f t="shared" si="31"/>
        <v>0.000861</v>
      </c>
      <c r="AU68" s="38">
        <f t="shared" si="32"/>
        <v>0.003444</v>
      </c>
      <c r="AV68" s="38">
        <f t="shared" si="33"/>
        <v>0.0006765</v>
      </c>
      <c r="AW68" s="38">
        <f t="shared" si="34"/>
        <v>0.0005535</v>
      </c>
      <c r="AX68" s="38">
        <f t="shared" si="43"/>
        <v>0.0005535</v>
      </c>
      <c r="AY68" s="38">
        <f t="shared" si="15"/>
        <v>0.0012915</v>
      </c>
      <c r="AZ68" s="38">
        <f t="shared" si="15"/>
        <v>0.0020295</v>
      </c>
      <c r="BA68" s="38">
        <f t="shared" si="1"/>
        <v>0.007503</v>
      </c>
      <c r="BB68" s="38">
        <f t="shared" si="2"/>
        <v>0.0128535</v>
      </c>
      <c r="BC68" s="38">
        <f t="shared" si="2"/>
        <v>0.0404055</v>
      </c>
      <c r="BE68" s="38">
        <f t="shared" si="36"/>
        <v>0</v>
      </c>
      <c r="BF68" s="38">
        <f t="shared" si="4"/>
        <v>0</v>
      </c>
      <c r="BG68" s="38">
        <f t="shared" si="5"/>
        <v>0.21306931444723606</v>
      </c>
      <c r="BH68" s="38">
        <f t="shared" si="6"/>
        <v>0.6655560982321262</v>
      </c>
      <c r="BI68" s="38">
        <f t="shared" si="7"/>
        <v>1.398019771316823</v>
      </c>
      <c r="BJ68" s="38">
        <f t="shared" si="8"/>
        <v>3.3601032599165275</v>
      </c>
      <c r="BK68" s="38">
        <f t="shared" si="9"/>
        <v>0.19796725969733947</v>
      </c>
      <c r="BL68" s="38">
        <f t="shared" si="37"/>
        <v>0.8323825499161069</v>
      </c>
      <c r="BM68" s="38">
        <f t="shared" si="38"/>
        <v>0.1681946067573</v>
      </c>
      <c r="BN68" s="38">
        <f t="shared" si="39"/>
        <v>0.13094534869818394</v>
      </c>
      <c r="BO68" s="38">
        <f t="shared" si="40"/>
        <v>0.12202549320336441</v>
      </c>
      <c r="BP68" s="38">
        <f t="shared" si="41"/>
        <v>0.2780311775464695</v>
      </c>
      <c r="BQ68" s="38">
        <f t="shared" si="21"/>
        <v>0.4247785124993421</v>
      </c>
      <c r="BR68" s="38">
        <f t="shared" si="42"/>
        <v>1.5625911913777495</v>
      </c>
      <c r="BS68" s="38">
        <f t="shared" si="23"/>
        <v>2.5161926120612597</v>
      </c>
      <c r="BT68" s="38">
        <f t="shared" si="23"/>
        <v>7.498213937591023</v>
      </c>
      <c r="BV68" s="38">
        <f>SUM(C$7:C68)</f>
        <v>0.9999999999999999</v>
      </c>
      <c r="BW68" s="38">
        <f>SUM(D$7:D68)</f>
        <v>0.9999997999999999</v>
      </c>
      <c r="BX68" s="38">
        <f>SUM(E$7:E68)</f>
        <v>0.9999882000000002</v>
      </c>
      <c r="BY68" s="38">
        <f>SUM(F$7:F68)</f>
        <v>0.9999711000000003</v>
      </c>
      <c r="BZ68" s="38">
        <f>SUM(G$7:G68)</f>
        <v>0.9999492000000001</v>
      </c>
      <c r="CA68" s="38">
        <f>SUM(H$7:H68)</f>
        <v>0.9998937999999999</v>
      </c>
      <c r="CB68" s="38">
        <f>SUM(I$7:I68)</f>
        <v>0.9999868000000001</v>
      </c>
      <c r="CC68" s="38">
        <f>SUM(J$7:J68)</f>
        <v>0.9999977000000002</v>
      </c>
      <c r="CD68" s="38">
        <f>SUM(K$7:K68)</f>
        <v>0.9999978</v>
      </c>
      <c r="CE68" s="38">
        <f>SUM(L$7:L68)</f>
        <v>0.9999947</v>
      </c>
      <c r="CF68" s="38">
        <f>SUM(M$7:M68)</f>
        <v>0.9999896999999998</v>
      </c>
      <c r="CG68" s="38">
        <f>SUM(N$7:N68)</f>
        <v>0.9999846000000002</v>
      </c>
      <c r="CH68" s="38">
        <f>SUM(O$7:O68)</f>
        <v>0.9999756000000003</v>
      </c>
      <c r="CI68" s="38">
        <f>SUM(P$7:P68)</f>
        <v>0.9999444000000003</v>
      </c>
      <c r="CJ68" s="38">
        <f>SUM(Q$7:Q68)</f>
        <v>0.9998590000000003</v>
      </c>
      <c r="CK68" s="38">
        <f>SUM(R$7:R68)</f>
        <v>0.9995781999999999</v>
      </c>
    </row>
    <row r="69" spans="1:89" ht="13.5">
      <c r="A69" s="38">
        <f t="shared" si="24"/>
        <v>620</v>
      </c>
      <c r="B69" s="38">
        <f t="shared" si="25"/>
        <v>625</v>
      </c>
      <c r="C69" s="38">
        <v>0</v>
      </c>
      <c r="D69" s="38">
        <v>0</v>
      </c>
      <c r="E69" s="38">
        <v>3.9E-06</v>
      </c>
      <c r="F69" s="38">
        <v>1.07E-05</v>
      </c>
      <c r="G69" s="38">
        <v>8.2E-06</v>
      </c>
      <c r="H69" s="38">
        <v>4.62E-05</v>
      </c>
      <c r="I69" s="38">
        <v>8E-06</v>
      </c>
      <c r="J69" s="38">
        <v>8E-07</v>
      </c>
      <c r="K69" s="38">
        <v>3E-07</v>
      </c>
      <c r="L69" s="38">
        <v>1.6E-06</v>
      </c>
      <c r="M69" s="38">
        <v>8E-07</v>
      </c>
      <c r="N69" s="38">
        <v>2.3E-06</v>
      </c>
      <c r="O69" s="38">
        <v>5.9E-06</v>
      </c>
      <c r="P69" s="38">
        <v>1.78E-05</v>
      </c>
      <c r="Q69" s="38">
        <v>1.76E-05</v>
      </c>
      <c r="R69" s="38">
        <v>5.23E-05</v>
      </c>
      <c r="T69" s="38">
        <f t="shared" si="11"/>
        <v>625</v>
      </c>
      <c r="U69" s="40">
        <f>IF(AND(SUM(C$7:C69)&gt;0.025,SUM(C$7:C69)&lt;0.975),IF(C69=MAX(C$7:C$107),"max","*"),"")</f>
      </c>
      <c r="V69" s="40">
        <f>IF(AND(SUM(D$7:D69)&gt;0.025,SUM(D$7:D69)&lt;0.975),IF(D69=MAX(D$7:D$107),"max","*"),"")</f>
      </c>
      <c r="W69" s="40">
        <f>IF(AND(SUM(E$7:E69)&gt;0.025,SUM(E$7:E69)&lt;0.975),IF(E69=MAX(E$7:E$107),"max","*"),"")</f>
      </c>
      <c r="X69" s="40">
        <f>IF(AND(SUM(F$7:F69)&gt;0.025,SUM(F$7:F69)&lt;0.975),IF(F69=MAX(F$7:F$107),"max","*"),"")</f>
      </c>
      <c r="Y69" s="40">
        <f>IF(AND(SUM(G$7:G69)&gt;0.025,SUM(G$7:G69)&lt;0.975),IF(G69=MAX(G$7:G$107),"max","*"),"")</f>
      </c>
      <c r="Z69" s="40">
        <f>IF(AND(SUM(H$7:H69)&gt;0.025,SUM(H$7:H69)&lt;0.975),IF(H69=MAX(H$7:H$107),"max","*"),"")</f>
      </c>
      <c r="AA69" s="40">
        <f>IF(AND(SUM(I$7:I69)&gt;0.025,SUM(I$7:I69)&lt;0.975),IF(I69=MAX(I$7:I$107),"max","*"),"")</f>
      </c>
      <c r="AB69" s="40">
        <f>IF(AND(SUM(J$7:J69)&gt;0.025,SUM(J$7:J69)&lt;0.975),IF(J69=MAX(J$7:J$107),"max","*"),"")</f>
      </c>
      <c r="AC69" s="40">
        <f>IF(AND(SUM(K$7:K69)&gt;0.025,SUM(K$7:K69)&lt;0.975),IF(K69=MAX(K$7:K$107),"max","*"),"")</f>
      </c>
      <c r="AD69" s="40">
        <f>IF(AND(SUM(L$7:L69)&gt;0.025,SUM(L$7:L69)&lt;0.975),IF(L69=MAX(L$7:L$107),"max","*"),"")</f>
      </c>
      <c r="AE69" s="40">
        <f>IF(AND(SUM(M$7:M69)&gt;0.025,SUM(M$7:M69)&lt;0.975),IF(M69=MAX(M$7:M$107),"max","*"),"")</f>
      </c>
      <c r="AF69" s="40">
        <f>IF(AND(SUM(N$7:N69)&gt;0.025,SUM(N$7:N69)&lt;0.975),IF(N69=MAX(N$7:N$107),"max","*"),"")</f>
      </c>
      <c r="AG69" s="40">
        <f>IF(AND(SUM(O$7:O69)&gt;0.025,SUM(O$7:O69)&lt;0.975),IF(O69=MAX(O$7:O$107),"max","*"),"")</f>
      </c>
      <c r="AH69" s="40">
        <f>IF(AND(SUM(P$7:P69)&gt;0.025,SUM(P$7:P69)&lt;0.975),IF(P69=MAX(P$7:P$107),"max","*"),"")</f>
      </c>
      <c r="AI69" s="40">
        <f>IF(AND(SUM(Q$7:Q69)&gt;0.025,SUM(Q$7:Q69)&lt;0.975),IF(Q69=MAX(Q$7:Q$107),"max","*"),"")</f>
      </c>
      <c r="AJ69" s="40">
        <f>IF(AND(SUM(R$7:R69)&gt;0.025,SUM(R$7:R69)&lt;0.975),IF(R69=MAX(R$7:R$107),"max","*"),"")</f>
      </c>
      <c r="AL69" s="38">
        <f t="shared" si="12"/>
        <v>625</v>
      </c>
      <c r="AM69" s="40"/>
      <c r="AN69" s="38">
        <f t="shared" si="13"/>
        <v>0</v>
      </c>
      <c r="AO69" s="38">
        <f t="shared" si="26"/>
        <v>0</v>
      </c>
      <c r="AP69" s="38">
        <f t="shared" si="27"/>
        <v>0.0024375</v>
      </c>
      <c r="AQ69" s="38">
        <f t="shared" si="28"/>
        <v>0.0066875</v>
      </c>
      <c r="AR69" s="38">
        <f t="shared" si="29"/>
        <v>0.005124999999999999</v>
      </c>
      <c r="AS69" s="38">
        <f t="shared" si="30"/>
        <v>0.028874999999999998</v>
      </c>
      <c r="AT69" s="38">
        <f t="shared" si="31"/>
        <v>0.005</v>
      </c>
      <c r="AU69" s="38">
        <f t="shared" si="32"/>
        <v>0.0005</v>
      </c>
      <c r="AV69" s="38">
        <f t="shared" si="33"/>
        <v>0.0001875</v>
      </c>
      <c r="AW69" s="38">
        <f t="shared" si="34"/>
        <v>0.001</v>
      </c>
      <c r="AX69" s="38">
        <f t="shared" si="43"/>
        <v>0.0005</v>
      </c>
      <c r="AY69" s="38">
        <f t="shared" si="15"/>
        <v>0.0014375</v>
      </c>
      <c r="AZ69" s="38">
        <f t="shared" si="15"/>
        <v>0.0036875000000000002</v>
      </c>
      <c r="BA69" s="38">
        <f t="shared" si="1"/>
        <v>0.011125</v>
      </c>
      <c r="BB69" s="38">
        <f t="shared" si="2"/>
        <v>0.011000000000000001</v>
      </c>
      <c r="BC69" s="38">
        <f t="shared" si="2"/>
        <v>0.0326875</v>
      </c>
      <c r="BE69" s="38">
        <f t="shared" si="36"/>
        <v>0</v>
      </c>
      <c r="BF69" s="38">
        <f t="shared" si="4"/>
        <v>0</v>
      </c>
      <c r="BG69" s="38">
        <f t="shared" si="5"/>
        <v>0.548210397265138</v>
      </c>
      <c r="BH69" s="38">
        <f t="shared" si="6"/>
        <v>1.3949863635620277</v>
      </c>
      <c r="BI69" s="38">
        <f t="shared" si="7"/>
        <v>1.0039836012753178</v>
      </c>
      <c r="BJ69" s="38">
        <f t="shared" si="8"/>
        <v>5.710396579292095</v>
      </c>
      <c r="BK69" s="38">
        <f t="shared" si="9"/>
        <v>1.1922076933447971</v>
      </c>
      <c r="BL69" s="38">
        <f t="shared" si="37"/>
        <v>0.12516040482115812</v>
      </c>
      <c r="BM69" s="38">
        <f t="shared" si="38"/>
        <v>0.04824743429435454</v>
      </c>
      <c r="BN69" s="38">
        <f t="shared" si="39"/>
        <v>0.24515774215499367</v>
      </c>
      <c r="BO69" s="38">
        <f t="shared" si="40"/>
        <v>0.11443857972565726</v>
      </c>
      <c r="BP69" s="38">
        <f t="shared" si="41"/>
        <v>0.32147800472279997</v>
      </c>
      <c r="BQ69" s="38">
        <f t="shared" si="21"/>
        <v>0.8023781493702783</v>
      </c>
      <c r="BR69" s="38">
        <f t="shared" si="42"/>
        <v>2.4090330115811756</v>
      </c>
      <c r="BS69" s="38">
        <f t="shared" si="23"/>
        <v>2.2427944143917977</v>
      </c>
      <c r="BT69" s="38">
        <f t="shared" si="23"/>
        <v>6.327496418406314</v>
      </c>
      <c r="BV69" s="38">
        <f>SUM(C$7:C69)</f>
        <v>0.9999999999999999</v>
      </c>
      <c r="BW69" s="38">
        <f>SUM(D$7:D69)</f>
        <v>0.9999997999999999</v>
      </c>
      <c r="BX69" s="38">
        <f>SUM(E$7:E69)</f>
        <v>0.9999921000000002</v>
      </c>
      <c r="BY69" s="38">
        <f>SUM(F$7:F69)</f>
        <v>0.9999818000000004</v>
      </c>
      <c r="BZ69" s="38">
        <f>SUM(G$7:G69)</f>
        <v>0.9999574000000001</v>
      </c>
      <c r="CA69" s="38">
        <f>SUM(H$7:H69)</f>
        <v>0.9999399999999999</v>
      </c>
      <c r="CB69" s="38">
        <f>SUM(I$7:I69)</f>
        <v>0.9999948000000001</v>
      </c>
      <c r="CC69" s="38">
        <f>SUM(J$7:J69)</f>
        <v>0.9999985000000002</v>
      </c>
      <c r="CD69" s="38">
        <f>SUM(K$7:K69)</f>
        <v>0.9999981</v>
      </c>
      <c r="CE69" s="38">
        <f>SUM(L$7:L69)</f>
        <v>0.9999963000000001</v>
      </c>
      <c r="CF69" s="38">
        <f>SUM(M$7:M69)</f>
        <v>0.9999904999999998</v>
      </c>
      <c r="CG69" s="38">
        <f>SUM(N$7:N69)</f>
        <v>0.9999869000000002</v>
      </c>
      <c r="CH69" s="38">
        <f>SUM(O$7:O69)</f>
        <v>0.9999815000000003</v>
      </c>
      <c r="CI69" s="38">
        <f>SUM(P$7:P69)</f>
        <v>0.9999622000000002</v>
      </c>
      <c r="CJ69" s="38">
        <f>SUM(Q$7:Q69)</f>
        <v>0.9998766000000002</v>
      </c>
      <c r="CK69" s="38">
        <f>SUM(R$7:R69)</f>
        <v>0.9996304999999999</v>
      </c>
    </row>
    <row r="70" spans="1:89" ht="13.5">
      <c r="A70" s="38">
        <f t="shared" si="24"/>
        <v>630</v>
      </c>
      <c r="B70" s="38">
        <f t="shared" si="25"/>
        <v>635</v>
      </c>
      <c r="C70" s="38">
        <v>0</v>
      </c>
      <c r="D70" s="38">
        <v>0</v>
      </c>
      <c r="E70" s="38">
        <v>1.1E-06</v>
      </c>
      <c r="F70" s="38">
        <v>2.1E-06</v>
      </c>
      <c r="G70" s="38">
        <v>3.7E-06</v>
      </c>
      <c r="H70" s="38">
        <v>1.4E-05</v>
      </c>
      <c r="I70" s="38">
        <v>6E-07</v>
      </c>
      <c r="J70" s="38">
        <v>3E-07</v>
      </c>
      <c r="K70" s="38">
        <v>2E-07</v>
      </c>
      <c r="L70" s="38">
        <v>1.7E-06</v>
      </c>
      <c r="M70" s="38">
        <v>1.4E-06</v>
      </c>
      <c r="N70" s="38">
        <v>1E-06</v>
      </c>
      <c r="O70" s="38">
        <v>2.7E-06</v>
      </c>
      <c r="P70" s="38">
        <v>1.07E-05</v>
      </c>
      <c r="Q70" s="38">
        <v>9.8E-06</v>
      </c>
      <c r="R70" s="38">
        <v>4.11E-05</v>
      </c>
      <c r="T70" s="38">
        <f t="shared" si="11"/>
        <v>635</v>
      </c>
      <c r="U70" s="40">
        <f>IF(AND(SUM(C$7:C70)&gt;0.025,SUM(C$7:C70)&lt;0.975),IF(C70=MAX(C$7:C$107),"max","*"),"")</f>
      </c>
      <c r="V70" s="40">
        <f>IF(AND(SUM(D$7:D70)&gt;0.025,SUM(D$7:D70)&lt;0.975),IF(D70=MAX(D$7:D$107),"max","*"),"")</f>
      </c>
      <c r="W70" s="40">
        <f>IF(AND(SUM(E$7:E70)&gt;0.025,SUM(E$7:E70)&lt;0.975),IF(E70=MAX(E$7:E$107),"max","*"),"")</f>
      </c>
      <c r="X70" s="40">
        <f>IF(AND(SUM(F$7:F70)&gt;0.025,SUM(F$7:F70)&lt;0.975),IF(F70=MAX(F$7:F$107),"max","*"),"")</f>
      </c>
      <c r="Y70" s="40">
        <f>IF(AND(SUM(G$7:G70)&gt;0.025,SUM(G$7:G70)&lt;0.975),IF(G70=MAX(G$7:G$107),"max","*"),"")</f>
      </c>
      <c r="Z70" s="40">
        <f>IF(AND(SUM(H$7:H70)&gt;0.025,SUM(H$7:H70)&lt;0.975),IF(H70=MAX(H$7:H$107),"max","*"),"")</f>
      </c>
      <c r="AA70" s="40">
        <f>IF(AND(SUM(I$7:I70)&gt;0.025,SUM(I$7:I70)&lt;0.975),IF(I70=MAX(I$7:I$107),"max","*"),"")</f>
      </c>
      <c r="AB70" s="40">
        <f>IF(AND(SUM(J$7:J70)&gt;0.025,SUM(J$7:J70)&lt;0.975),IF(J70=MAX(J$7:J$107),"max","*"),"")</f>
      </c>
      <c r="AC70" s="40">
        <f>IF(AND(SUM(K$7:K70)&gt;0.025,SUM(K$7:K70)&lt;0.975),IF(K70=MAX(K$7:K$107),"max","*"),"")</f>
      </c>
      <c r="AD70" s="40">
        <f>IF(AND(SUM(L$7:L70)&gt;0.025,SUM(L$7:L70)&lt;0.975),IF(L70=MAX(L$7:L$107),"max","*"),"")</f>
      </c>
      <c r="AE70" s="40">
        <f>IF(AND(SUM(M$7:M70)&gt;0.025,SUM(M$7:M70)&lt;0.975),IF(M70=MAX(M$7:M$107),"max","*"),"")</f>
      </c>
      <c r="AF70" s="40">
        <f>IF(AND(SUM(N$7:N70)&gt;0.025,SUM(N$7:N70)&lt;0.975),IF(N70=MAX(N$7:N$107),"max","*"),"")</f>
      </c>
      <c r="AG70" s="40">
        <f>IF(AND(SUM(O$7:O70)&gt;0.025,SUM(O$7:O70)&lt;0.975),IF(O70=MAX(O$7:O$107),"max","*"),"")</f>
      </c>
      <c r="AH70" s="40">
        <f>IF(AND(SUM(P$7:P70)&gt;0.025,SUM(P$7:P70)&lt;0.975),IF(P70=MAX(P$7:P$107),"max","*"),"")</f>
      </c>
      <c r="AI70" s="40">
        <f>IF(AND(SUM(Q$7:Q70)&gt;0.025,SUM(Q$7:Q70)&lt;0.975),IF(Q70=MAX(Q$7:Q$107),"max","*"),"")</f>
      </c>
      <c r="AJ70" s="40">
        <f>IF(AND(SUM(R$7:R70)&gt;0.025,SUM(R$7:R70)&lt;0.975),IF(R70=MAX(R$7:R$107),"max","*"),"")</f>
      </c>
      <c r="AL70" s="38">
        <f t="shared" si="12"/>
        <v>635</v>
      </c>
      <c r="AM70" s="40"/>
      <c r="AN70" s="38">
        <f t="shared" si="13"/>
        <v>0</v>
      </c>
      <c r="AO70" s="38">
        <f t="shared" si="26"/>
        <v>0</v>
      </c>
      <c r="AP70" s="38">
        <f t="shared" si="27"/>
        <v>0.0006985</v>
      </c>
      <c r="AQ70" s="38">
        <f t="shared" si="28"/>
        <v>0.0013334999999999998</v>
      </c>
      <c r="AR70" s="38">
        <f t="shared" si="29"/>
        <v>0.0023495</v>
      </c>
      <c r="AS70" s="38">
        <f t="shared" si="30"/>
        <v>0.00889</v>
      </c>
      <c r="AT70" s="38">
        <f t="shared" si="31"/>
        <v>0.000381</v>
      </c>
      <c r="AU70" s="38">
        <f t="shared" si="32"/>
        <v>0.0001905</v>
      </c>
      <c r="AV70" s="38">
        <f t="shared" si="33"/>
        <v>0.000127</v>
      </c>
      <c r="AW70" s="38">
        <f t="shared" si="34"/>
        <v>0.0010795</v>
      </c>
      <c r="AX70" s="38">
        <f t="shared" si="43"/>
        <v>0.0008889999999999999</v>
      </c>
      <c r="AY70" s="38">
        <f t="shared" si="15"/>
        <v>0.0006349999999999999</v>
      </c>
      <c r="AZ70" s="38">
        <f t="shared" si="15"/>
        <v>0.0017145</v>
      </c>
      <c r="BA70" s="38">
        <f t="shared" si="1"/>
        <v>0.006794499999999999</v>
      </c>
      <c r="BB70" s="38">
        <f t="shared" si="2"/>
        <v>0.006222999999999999</v>
      </c>
      <c r="BC70" s="38">
        <f t="shared" si="2"/>
        <v>0.0260985</v>
      </c>
      <c r="BE70" s="38">
        <f t="shared" si="36"/>
        <v>0</v>
      </c>
      <c r="BF70" s="38">
        <f t="shared" si="4"/>
        <v>0</v>
      </c>
      <c r="BG70" s="38">
        <f t="shared" si="5"/>
        <v>0.1629817370824748</v>
      </c>
      <c r="BH70" s="38">
        <f t="shared" si="6"/>
        <v>0.28915736930271574</v>
      </c>
      <c r="BI70" s="38">
        <f t="shared" si="7"/>
        <v>0.4792803325583508</v>
      </c>
      <c r="BJ70" s="38">
        <f t="shared" si="8"/>
        <v>1.8302628825660896</v>
      </c>
      <c r="BK70" s="38">
        <f t="shared" si="9"/>
        <v>0.09410804270285979</v>
      </c>
      <c r="BL70" s="38">
        <f t="shared" si="37"/>
        <v>0.0493383812989343</v>
      </c>
      <c r="BM70" s="38">
        <f t="shared" si="38"/>
        <v>0.03378907480023636</v>
      </c>
      <c r="BN70" s="38">
        <f t="shared" si="39"/>
        <v>0.27395898787168077</v>
      </c>
      <c r="BO70" s="38">
        <f t="shared" si="40"/>
        <v>0.21099759516790018</v>
      </c>
      <c r="BP70" s="38">
        <f t="shared" si="41"/>
        <v>0.14735029223165216</v>
      </c>
      <c r="BQ70" s="38">
        <f t="shared" si="21"/>
        <v>0.3873739454372798</v>
      </c>
      <c r="BR70" s="38">
        <f t="shared" si="42"/>
        <v>1.527923847641403</v>
      </c>
      <c r="BS70" s="38">
        <f t="shared" si="23"/>
        <v>1.3197759041516146</v>
      </c>
      <c r="BT70" s="38">
        <f t="shared" si="23"/>
        <v>5.262493495956185</v>
      </c>
      <c r="BV70" s="38">
        <f>SUM(C$7:C70)</f>
        <v>0.9999999999999999</v>
      </c>
      <c r="BW70" s="38">
        <f>SUM(D$7:D70)</f>
        <v>0.9999997999999999</v>
      </c>
      <c r="BX70" s="38">
        <f>SUM(E$7:E70)</f>
        <v>0.9999932000000001</v>
      </c>
      <c r="BY70" s="38">
        <f>SUM(F$7:F70)</f>
        <v>0.9999839000000004</v>
      </c>
      <c r="BZ70" s="38">
        <f>SUM(G$7:G70)</f>
        <v>0.9999611000000002</v>
      </c>
      <c r="CA70" s="38">
        <f>SUM(H$7:H70)</f>
        <v>0.9999539999999999</v>
      </c>
      <c r="CB70" s="38">
        <f>SUM(I$7:I70)</f>
        <v>0.9999954000000001</v>
      </c>
      <c r="CC70" s="38">
        <f>SUM(J$7:J70)</f>
        <v>0.9999988000000002</v>
      </c>
      <c r="CD70" s="38">
        <f>SUM(K$7:K70)</f>
        <v>0.9999983</v>
      </c>
      <c r="CE70" s="38">
        <f>SUM(L$7:L70)</f>
        <v>0.999998</v>
      </c>
      <c r="CF70" s="38">
        <f>SUM(M$7:M70)</f>
        <v>0.9999918999999998</v>
      </c>
      <c r="CG70" s="38">
        <f>SUM(N$7:N70)</f>
        <v>0.9999879000000003</v>
      </c>
      <c r="CH70" s="38">
        <f>SUM(O$7:O70)</f>
        <v>0.9999842000000003</v>
      </c>
      <c r="CI70" s="38">
        <f>SUM(P$7:P70)</f>
        <v>0.9999729000000003</v>
      </c>
      <c r="CJ70" s="38">
        <f>SUM(Q$7:Q70)</f>
        <v>0.9998864000000002</v>
      </c>
      <c r="CK70" s="38">
        <f>SUM(R$7:R70)</f>
        <v>0.9996715999999999</v>
      </c>
    </row>
    <row r="71" spans="1:89" ht="13.5">
      <c r="A71" s="38">
        <f t="shared" si="24"/>
        <v>640</v>
      </c>
      <c r="B71" s="38">
        <f t="shared" si="25"/>
        <v>645</v>
      </c>
      <c r="C71" s="38">
        <v>0</v>
      </c>
      <c r="D71" s="38">
        <v>0</v>
      </c>
      <c r="E71" s="38">
        <v>5.3E-06</v>
      </c>
      <c r="F71" s="38">
        <v>1.1E-06</v>
      </c>
      <c r="G71" s="38">
        <v>1E-06</v>
      </c>
      <c r="H71" s="38">
        <v>1.7E-06</v>
      </c>
      <c r="I71" s="38">
        <v>2E-07</v>
      </c>
      <c r="J71" s="38">
        <v>3E-07</v>
      </c>
      <c r="K71" s="38">
        <v>2E-07</v>
      </c>
      <c r="L71" s="38">
        <v>7E-07</v>
      </c>
      <c r="M71" s="38">
        <v>1.1E-06</v>
      </c>
      <c r="N71" s="38">
        <v>2.2E-06</v>
      </c>
      <c r="O71" s="38">
        <v>1.8E-06</v>
      </c>
      <c r="P71" s="38">
        <v>4.9E-06</v>
      </c>
      <c r="Q71" s="38">
        <v>1.13E-05</v>
      </c>
      <c r="R71" s="38">
        <v>6.54E-05</v>
      </c>
      <c r="T71" s="38">
        <f t="shared" si="11"/>
        <v>645</v>
      </c>
      <c r="U71" s="40">
        <f>IF(AND(SUM(C$7:C71)&gt;0.025,SUM(C$7:C71)&lt;0.975),IF(C71=MAX(C$7:C$107),"max","*"),"")</f>
      </c>
      <c r="V71" s="40">
        <f>IF(AND(SUM(D$7:D71)&gt;0.025,SUM(D$7:D71)&lt;0.975),IF(D71=MAX(D$7:D$107),"max","*"),"")</f>
      </c>
      <c r="W71" s="40">
        <f>IF(AND(SUM(E$7:E71)&gt;0.025,SUM(E$7:E71)&lt;0.975),IF(E71=MAX(E$7:E$107),"max","*"),"")</f>
      </c>
      <c r="X71" s="40">
        <f>IF(AND(SUM(F$7:F71)&gt;0.025,SUM(F$7:F71)&lt;0.975),IF(F71=MAX(F$7:F$107),"max","*"),"")</f>
      </c>
      <c r="Y71" s="40">
        <f>IF(AND(SUM(G$7:G71)&gt;0.025,SUM(G$7:G71)&lt;0.975),IF(G71=MAX(G$7:G$107),"max","*"),"")</f>
      </c>
      <c r="Z71" s="40">
        <f>IF(AND(SUM(H$7:H71)&gt;0.025,SUM(H$7:H71)&lt;0.975),IF(H71=MAX(H$7:H$107),"max","*"),"")</f>
      </c>
      <c r="AA71" s="40">
        <f>IF(AND(SUM(I$7:I71)&gt;0.025,SUM(I$7:I71)&lt;0.975),IF(I71=MAX(I$7:I$107),"max","*"),"")</f>
      </c>
      <c r="AB71" s="40">
        <f>IF(AND(SUM(J$7:J71)&gt;0.025,SUM(J$7:J71)&lt;0.975),IF(J71=MAX(J$7:J$107),"max","*"),"")</f>
      </c>
      <c r="AC71" s="40">
        <f>IF(AND(SUM(K$7:K71)&gt;0.025,SUM(K$7:K71)&lt;0.975),IF(K71=MAX(K$7:K$107),"max","*"),"")</f>
      </c>
      <c r="AD71" s="40">
        <f>IF(AND(SUM(L$7:L71)&gt;0.025,SUM(L$7:L71)&lt;0.975),IF(L71=MAX(L$7:L$107),"max","*"),"")</f>
      </c>
      <c r="AE71" s="40">
        <f>IF(AND(SUM(M$7:M71)&gt;0.025,SUM(M$7:M71)&lt;0.975),IF(M71=MAX(M$7:M$107),"max","*"),"")</f>
      </c>
      <c r="AF71" s="40">
        <f>IF(AND(SUM(N$7:N71)&gt;0.025,SUM(N$7:N71)&lt;0.975),IF(N71=MAX(N$7:N$107),"max","*"),"")</f>
      </c>
      <c r="AG71" s="40">
        <f>IF(AND(SUM(O$7:O71)&gt;0.025,SUM(O$7:O71)&lt;0.975),IF(O71=MAX(O$7:O$107),"max","*"),"")</f>
      </c>
      <c r="AH71" s="40">
        <f>IF(AND(SUM(P$7:P71)&gt;0.025,SUM(P$7:P71)&lt;0.975),IF(P71=MAX(P$7:P$107),"max","*"),"")</f>
      </c>
      <c r="AI71" s="40">
        <f>IF(AND(SUM(Q$7:Q71)&gt;0.025,SUM(Q$7:Q71)&lt;0.975),IF(Q71=MAX(Q$7:Q$107),"max","*"),"")</f>
      </c>
      <c r="AJ71" s="40">
        <f>IF(AND(SUM(R$7:R71)&gt;0.025,SUM(R$7:R71)&lt;0.975),IF(R71=MAX(R$7:R$107),"max","*"),"")</f>
      </c>
      <c r="AL71" s="38">
        <f t="shared" si="12"/>
        <v>645</v>
      </c>
      <c r="AM71" s="40"/>
      <c r="AN71" s="38">
        <f t="shared" si="13"/>
        <v>0</v>
      </c>
      <c r="AO71" s="38">
        <f t="shared" si="26"/>
        <v>0</v>
      </c>
      <c r="AP71" s="38">
        <f t="shared" si="27"/>
        <v>0.0034185</v>
      </c>
      <c r="AQ71" s="38">
        <f t="shared" si="28"/>
        <v>0.0007095000000000001</v>
      </c>
      <c r="AR71" s="38">
        <f t="shared" si="29"/>
        <v>0.000645</v>
      </c>
      <c r="AS71" s="38">
        <f t="shared" si="30"/>
        <v>0.0010965</v>
      </c>
      <c r="AT71" s="38">
        <f t="shared" si="31"/>
        <v>0.000129</v>
      </c>
      <c r="AU71" s="38">
        <f t="shared" si="32"/>
        <v>0.0001935</v>
      </c>
      <c r="AV71" s="38">
        <f t="shared" si="33"/>
        <v>0.000129</v>
      </c>
      <c r="AW71" s="38">
        <f t="shared" si="34"/>
        <v>0.00045149999999999997</v>
      </c>
      <c r="AX71" s="38">
        <f t="shared" si="43"/>
        <v>0.0007095000000000001</v>
      </c>
      <c r="AY71" s="38">
        <f t="shared" si="15"/>
        <v>0.0014190000000000001</v>
      </c>
      <c r="AZ71" s="38">
        <f t="shared" si="15"/>
        <v>0.001161</v>
      </c>
      <c r="BA71" s="38">
        <f aca="true" t="shared" si="44" ref="BA71:BA107">$B71*P71</f>
        <v>0.0031604999999999997</v>
      </c>
      <c r="BB71" s="38">
        <f aca="true" t="shared" si="45" ref="BB71:BC107">$B71*Q71</f>
        <v>0.0072885</v>
      </c>
      <c r="BC71" s="38">
        <f t="shared" si="45"/>
        <v>0.042183000000000005</v>
      </c>
      <c r="BE71" s="38">
        <f t="shared" si="36"/>
        <v>0</v>
      </c>
      <c r="BF71" s="38">
        <f aca="true" t="shared" si="46" ref="BF71:BF107">($B71-AO$108)^2*D71</f>
        <v>0</v>
      </c>
      <c r="BG71" s="38">
        <f aca="true" t="shared" si="47" ref="BG71:BG107">($B71-AP$108)^2*E71</f>
        <v>0.8266074114064695</v>
      </c>
      <c r="BH71" s="38">
        <f aca="true" t="shared" si="48" ref="BH71:BH107">($B71-AQ$108)^2*F71</f>
        <v>0.15973695476447017</v>
      </c>
      <c r="BI71" s="38">
        <f aca="true" t="shared" si="49" ref="BI71:BI107">($B71-AR$108)^2*G71</f>
        <v>0.13683342548577046</v>
      </c>
      <c r="BJ71" s="38">
        <f aca="true" t="shared" si="50" ref="BJ71:BJ107">($B71-AS$108)^2*H71</f>
        <v>0.23470959648473946</v>
      </c>
      <c r="BK71" s="38">
        <f aca="true" t="shared" si="51" ref="BK71:BK107">($B71-AT$108)^2*I71</f>
        <v>0.03297350280161993</v>
      </c>
      <c r="BL71" s="38">
        <f t="shared" si="37"/>
        <v>0.051801610789934296</v>
      </c>
      <c r="BM71" s="38">
        <f t="shared" si="38"/>
        <v>0.03545319340423636</v>
      </c>
      <c r="BN71" s="38">
        <f t="shared" si="39"/>
        <v>0.11849677193680973</v>
      </c>
      <c r="BO71" s="38">
        <f t="shared" si="40"/>
        <v>0.17443460242677875</v>
      </c>
      <c r="BP71" s="38">
        <f t="shared" si="41"/>
        <v>0.34128058564963476</v>
      </c>
      <c r="BQ71" s="38">
        <f t="shared" si="21"/>
        <v>0.27206526021018657</v>
      </c>
      <c r="BR71" s="38">
        <f t="shared" si="42"/>
        <v>0.7372261156429977</v>
      </c>
      <c r="BS71" s="38">
        <f t="shared" si="23"/>
        <v>1.6058488809461884</v>
      </c>
      <c r="BT71" s="38">
        <f t="shared" si="23"/>
        <v>8.848474381090673</v>
      </c>
      <c r="BV71" s="38">
        <f>SUM(C$7:C71)</f>
        <v>0.9999999999999999</v>
      </c>
      <c r="BW71" s="38">
        <f>SUM(D$7:D71)</f>
        <v>0.9999997999999999</v>
      </c>
      <c r="BX71" s="38">
        <f>SUM(E$7:E71)</f>
        <v>0.9999985000000001</v>
      </c>
      <c r="BY71" s="38">
        <f>SUM(F$7:F71)</f>
        <v>0.9999850000000003</v>
      </c>
      <c r="BZ71" s="38">
        <f>SUM(G$7:G71)</f>
        <v>0.9999621000000002</v>
      </c>
      <c r="CA71" s="38">
        <f>SUM(H$7:H71)</f>
        <v>0.9999556999999999</v>
      </c>
      <c r="CB71" s="38">
        <f>SUM(I$7:I71)</f>
        <v>0.9999956000000001</v>
      </c>
      <c r="CC71" s="38">
        <f>SUM(J$7:J71)</f>
        <v>0.9999991000000001</v>
      </c>
      <c r="CD71" s="38">
        <f>SUM(K$7:K71)</f>
        <v>0.9999985</v>
      </c>
      <c r="CE71" s="38">
        <f>SUM(L$7:L71)</f>
        <v>0.9999987</v>
      </c>
      <c r="CF71" s="38">
        <f>SUM(M$7:M71)</f>
        <v>0.9999929999999998</v>
      </c>
      <c r="CG71" s="38">
        <f>SUM(N$7:N71)</f>
        <v>0.9999901000000002</v>
      </c>
      <c r="CH71" s="38">
        <f>SUM(O$7:O71)</f>
        <v>0.9999860000000004</v>
      </c>
      <c r="CI71" s="38">
        <f>SUM(P$7:P71)</f>
        <v>0.9999778000000002</v>
      </c>
      <c r="CJ71" s="38">
        <f>SUM(Q$7:Q71)</f>
        <v>0.9998977000000002</v>
      </c>
      <c r="CK71" s="38">
        <f>SUM(R$7:R71)</f>
        <v>0.9997369999999999</v>
      </c>
    </row>
    <row r="72" spans="1:89" ht="13.5">
      <c r="A72" s="38">
        <f t="shared" si="24"/>
        <v>650</v>
      </c>
      <c r="B72" s="38">
        <f t="shared" si="25"/>
        <v>655</v>
      </c>
      <c r="C72" s="38">
        <v>0</v>
      </c>
      <c r="D72" s="38">
        <v>0</v>
      </c>
      <c r="E72" s="38">
        <v>6E-07</v>
      </c>
      <c r="F72" s="38">
        <v>1.6E-06</v>
      </c>
      <c r="G72" s="38">
        <v>5.5E-06</v>
      </c>
      <c r="H72" s="38">
        <v>1.16E-05</v>
      </c>
      <c r="I72" s="38">
        <v>1.5E-06</v>
      </c>
      <c r="J72" s="38">
        <v>2E-07</v>
      </c>
      <c r="K72" s="38">
        <v>2E-07</v>
      </c>
      <c r="L72" s="38">
        <v>2E-07</v>
      </c>
      <c r="M72" s="38">
        <v>5E-07</v>
      </c>
      <c r="N72" s="38">
        <v>8E-07</v>
      </c>
      <c r="O72" s="38">
        <v>1.9E-06</v>
      </c>
      <c r="P72" s="38">
        <v>2.5E-06</v>
      </c>
      <c r="Q72" s="38">
        <v>2.45E-05</v>
      </c>
      <c r="R72" s="38">
        <v>5.35E-05</v>
      </c>
      <c r="T72" s="38">
        <f aca="true" t="shared" si="52" ref="T72:T107">$B72</f>
        <v>655</v>
      </c>
      <c r="U72" s="40">
        <f>IF(AND(SUM(C$7:C72)&gt;0.025,SUM(C$7:C72)&lt;0.975),IF(C72=MAX(C$7:C$107),"max","*"),"")</f>
      </c>
      <c r="V72" s="40">
        <f>IF(AND(SUM(D$7:D72)&gt;0.025,SUM(D$7:D72)&lt;0.975),IF(D72=MAX(D$7:D$107),"max","*"),"")</f>
      </c>
      <c r="W72" s="40">
        <f>IF(AND(SUM(E$7:E72)&gt;0.025,SUM(E$7:E72)&lt;0.975),IF(E72=MAX(E$7:E$107),"max","*"),"")</f>
      </c>
      <c r="X72" s="40">
        <f>IF(AND(SUM(F$7:F72)&gt;0.025,SUM(F$7:F72)&lt;0.975),IF(F72=MAX(F$7:F$107),"max","*"),"")</f>
      </c>
      <c r="Y72" s="40">
        <f>IF(AND(SUM(G$7:G72)&gt;0.025,SUM(G$7:G72)&lt;0.975),IF(G72=MAX(G$7:G$107),"max","*"),"")</f>
      </c>
      <c r="Z72" s="40">
        <f>IF(AND(SUM(H$7:H72)&gt;0.025,SUM(H$7:H72)&lt;0.975),IF(H72=MAX(H$7:H$107),"max","*"),"")</f>
      </c>
      <c r="AA72" s="40">
        <f>IF(AND(SUM(I$7:I72)&gt;0.025,SUM(I$7:I72)&lt;0.975),IF(I72=MAX(I$7:I$107),"max","*"),"")</f>
      </c>
      <c r="AB72" s="40">
        <f>IF(AND(SUM(J$7:J72)&gt;0.025,SUM(J$7:J72)&lt;0.975),IF(J72=MAX(J$7:J$107),"max","*"),"")</f>
      </c>
      <c r="AC72" s="40">
        <f>IF(AND(SUM(K$7:K72)&gt;0.025,SUM(K$7:K72)&lt;0.975),IF(K72=MAX(K$7:K$107),"max","*"),"")</f>
      </c>
      <c r="AD72" s="40">
        <f>IF(AND(SUM(L$7:L72)&gt;0.025,SUM(L$7:L72)&lt;0.975),IF(L72=MAX(L$7:L$107),"max","*"),"")</f>
      </c>
      <c r="AE72" s="40">
        <f>IF(AND(SUM(M$7:M72)&gt;0.025,SUM(M$7:M72)&lt;0.975),IF(M72=MAX(M$7:M$107),"max","*"),"")</f>
      </c>
      <c r="AF72" s="40">
        <f>IF(AND(SUM(N$7:N72)&gt;0.025,SUM(N$7:N72)&lt;0.975),IF(N72=MAX(N$7:N$107),"max","*"),"")</f>
      </c>
      <c r="AG72" s="40">
        <f>IF(AND(SUM(O$7:O72)&gt;0.025,SUM(O$7:O72)&lt;0.975),IF(O72=MAX(O$7:O$107),"max","*"),"")</f>
      </c>
      <c r="AH72" s="40">
        <f>IF(AND(SUM(P$7:P72)&gt;0.025,SUM(P$7:P72)&lt;0.975),IF(P72=MAX(P$7:P$107),"max","*"),"")</f>
      </c>
      <c r="AI72" s="40">
        <f>IF(AND(SUM(Q$7:Q72)&gt;0.025,SUM(Q$7:Q72)&lt;0.975),IF(Q72=MAX(Q$7:Q$107),"max","*"),"")</f>
      </c>
      <c r="AJ72" s="40">
        <f>IF(AND(SUM(R$7:R72)&gt;0.025,SUM(R$7:R72)&lt;0.975),IF(R72=MAX(R$7:R$107),"max","*"),"")</f>
      </c>
      <c r="AL72" s="38">
        <f>$B72</f>
        <v>655</v>
      </c>
      <c r="AM72" s="40"/>
      <c r="AN72" s="38">
        <f aca="true" t="shared" si="53" ref="AN72:AN107">$B72*C72</f>
        <v>0</v>
      </c>
      <c r="AO72" s="38">
        <f t="shared" si="26"/>
        <v>0</v>
      </c>
      <c r="AP72" s="38">
        <f t="shared" si="27"/>
        <v>0.00039299999999999996</v>
      </c>
      <c r="AQ72" s="38">
        <f t="shared" si="28"/>
        <v>0.0010479999999999999</v>
      </c>
      <c r="AR72" s="38">
        <f t="shared" si="29"/>
        <v>0.0036025</v>
      </c>
      <c r="AS72" s="38">
        <f t="shared" si="30"/>
        <v>0.007598000000000001</v>
      </c>
      <c r="AT72" s="38">
        <f t="shared" si="31"/>
        <v>0.0009825</v>
      </c>
      <c r="AU72" s="38">
        <f t="shared" si="32"/>
        <v>0.00013099999999999999</v>
      </c>
      <c r="AV72" s="38">
        <f t="shared" si="33"/>
        <v>0.00013099999999999999</v>
      </c>
      <c r="AW72" s="38">
        <f t="shared" si="34"/>
        <v>0.00013099999999999999</v>
      </c>
      <c r="AX72" s="38">
        <f t="shared" si="43"/>
        <v>0.0003275</v>
      </c>
      <c r="AY72" s="38">
        <f aca="true" t="shared" si="54" ref="AY72:AY86">$B72*N72</f>
        <v>0.0005239999999999999</v>
      </c>
      <c r="AZ72" s="38">
        <f aca="true" t="shared" si="55" ref="AZ72:AZ86">$B72*O72</f>
        <v>0.0012445</v>
      </c>
      <c r="BA72" s="38">
        <f t="shared" si="44"/>
        <v>0.0016375</v>
      </c>
      <c r="BB72" s="38">
        <f t="shared" si="45"/>
        <v>0.0160475</v>
      </c>
      <c r="BC72" s="38">
        <f t="shared" si="45"/>
        <v>0.0350425</v>
      </c>
      <c r="BE72" s="38">
        <f t="shared" si="36"/>
        <v>0</v>
      </c>
      <c r="BF72" s="38">
        <f t="shared" si="46"/>
        <v>0</v>
      </c>
      <c r="BG72" s="38">
        <f t="shared" si="47"/>
        <v>0.09837726571771352</v>
      </c>
      <c r="BH72" s="38">
        <f t="shared" si="48"/>
        <v>0.24469894633959294</v>
      </c>
      <c r="BI72" s="38">
        <f t="shared" si="49"/>
        <v>0.7938239427567377</v>
      </c>
      <c r="BJ72" s="38">
        <f t="shared" si="50"/>
        <v>1.6889121384050458</v>
      </c>
      <c r="BK72" s="38">
        <f t="shared" si="51"/>
        <v>0.25963243526714946</v>
      </c>
      <c r="BL72" s="38">
        <f t="shared" si="37"/>
        <v>0.03621656018728953</v>
      </c>
      <c r="BM72" s="38">
        <f t="shared" si="38"/>
        <v>0.03715731200823636</v>
      </c>
      <c r="BN72" s="38">
        <f t="shared" si="39"/>
        <v>0.03552197194537421</v>
      </c>
      <c r="BO72" s="38">
        <f t="shared" si="40"/>
        <v>0.08332062730853577</v>
      </c>
      <c r="BP72" s="38">
        <f t="shared" si="41"/>
        <v>0.13048382850532173</v>
      </c>
      <c r="BQ72" s="38">
        <f aca="true" t="shared" si="56" ref="BQ72:BQ107">($B72-AZ$108)^2*O72</f>
        <v>0.3021435136545303</v>
      </c>
      <c r="BR72" s="38">
        <f t="shared" si="42"/>
        <v>0.3957799933872438</v>
      </c>
      <c r="BS72" s="38">
        <f aca="true" t="shared" si="57" ref="BS72:BT107">($B72-BB$108)^2*Q72</f>
        <v>3.6688757410690367</v>
      </c>
      <c r="BT72" s="38">
        <f t="shared" si="57"/>
        <v>7.637357325952721</v>
      </c>
      <c r="BV72" s="38">
        <f>SUM(C$7:C72)</f>
        <v>0.9999999999999999</v>
      </c>
      <c r="BW72" s="38">
        <f>SUM(D$7:D72)</f>
        <v>0.9999997999999999</v>
      </c>
      <c r="BX72" s="38">
        <f>SUM(E$7:E72)</f>
        <v>0.9999991000000001</v>
      </c>
      <c r="BY72" s="38">
        <f>SUM(F$7:F72)</f>
        <v>0.9999866000000004</v>
      </c>
      <c r="BZ72" s="38">
        <f>SUM(G$7:G72)</f>
        <v>0.9999676000000002</v>
      </c>
      <c r="CA72" s="38">
        <f>SUM(H$7:H72)</f>
        <v>0.9999672999999999</v>
      </c>
      <c r="CB72" s="38">
        <f>SUM(I$7:I72)</f>
        <v>0.9999971000000001</v>
      </c>
      <c r="CC72" s="38">
        <f>SUM(J$7:J72)</f>
        <v>0.9999993000000001</v>
      </c>
      <c r="CD72" s="38">
        <f>SUM(K$7:K72)</f>
        <v>0.9999987</v>
      </c>
      <c r="CE72" s="38">
        <f>SUM(L$7:L72)</f>
        <v>0.9999989</v>
      </c>
      <c r="CF72" s="38">
        <f>SUM(M$7:M72)</f>
        <v>0.9999934999999998</v>
      </c>
      <c r="CG72" s="38">
        <f>SUM(N$7:N72)</f>
        <v>0.9999909000000002</v>
      </c>
      <c r="CH72" s="38">
        <f>SUM(O$7:O72)</f>
        <v>0.9999879000000004</v>
      </c>
      <c r="CI72" s="38">
        <f>SUM(P$7:P72)</f>
        <v>0.9999803000000003</v>
      </c>
      <c r="CJ72" s="38">
        <f>SUM(Q$7:Q72)</f>
        <v>0.9999222000000002</v>
      </c>
      <c r="CK72" s="38">
        <f>SUM(R$7:R72)</f>
        <v>0.9997904999999999</v>
      </c>
    </row>
    <row r="73" spans="1:89" ht="13.5">
      <c r="A73" s="38">
        <f aca="true" t="shared" si="58" ref="A73:A107">A72+10</f>
        <v>660</v>
      </c>
      <c r="B73" s="38">
        <f aca="true" t="shared" si="59" ref="B73:B107">A73+5</f>
        <v>665</v>
      </c>
      <c r="C73" s="38">
        <v>0</v>
      </c>
      <c r="D73" s="38">
        <v>0</v>
      </c>
      <c r="E73" s="38">
        <v>2E-07</v>
      </c>
      <c r="F73" s="38">
        <v>1.4E-06</v>
      </c>
      <c r="G73" s="38">
        <v>5.3E-06</v>
      </c>
      <c r="H73" s="38">
        <v>6E-07</v>
      </c>
      <c r="I73" s="38">
        <v>6E-07</v>
      </c>
      <c r="J73" s="38">
        <v>3E-07</v>
      </c>
      <c r="K73" s="38">
        <v>3E-07</v>
      </c>
      <c r="L73" s="38">
        <v>1E-07</v>
      </c>
      <c r="M73" s="38">
        <v>1.2E-06</v>
      </c>
      <c r="N73" s="38">
        <v>3E-07</v>
      </c>
      <c r="O73" s="38">
        <v>1.9E-06</v>
      </c>
      <c r="P73" s="38">
        <v>1.7E-06</v>
      </c>
      <c r="Q73" s="38">
        <v>1E-05</v>
      </c>
      <c r="R73" s="38">
        <v>3.6E-05</v>
      </c>
      <c r="T73" s="38">
        <f t="shared" si="52"/>
        <v>665</v>
      </c>
      <c r="U73" s="40">
        <f>IF(AND(SUM(C$7:C73)&gt;0.025,SUM(C$7:C73)&lt;0.975),IF(C73=MAX(C$7:C$107),"max","*"),"")</f>
      </c>
      <c r="V73" s="40">
        <f>IF(AND(SUM(D$7:D73)&gt;0.025,SUM(D$7:D73)&lt;0.975),IF(D73=MAX(D$7:D$107),"max","*"),"")</f>
      </c>
      <c r="W73" s="40">
        <f>IF(AND(SUM(E$7:E73)&gt;0.025,SUM(E$7:E73)&lt;0.975),IF(E73=MAX(E$7:E$107),"max","*"),"")</f>
      </c>
      <c r="X73" s="40">
        <f>IF(AND(SUM(F$7:F73)&gt;0.025,SUM(F$7:F73)&lt;0.975),IF(F73=MAX(F$7:F$107),"max","*"),"")</f>
      </c>
      <c r="Y73" s="40">
        <f>IF(AND(SUM(G$7:G73)&gt;0.025,SUM(G$7:G73)&lt;0.975),IF(G73=MAX(G$7:G$107),"max","*"),"")</f>
      </c>
      <c r="Z73" s="40">
        <f>IF(AND(SUM(H$7:H73)&gt;0.025,SUM(H$7:H73)&lt;0.975),IF(H73=MAX(H$7:H$107),"max","*"),"")</f>
      </c>
      <c r="AA73" s="40">
        <f>IF(AND(SUM(I$7:I73)&gt;0.025,SUM(I$7:I73)&lt;0.975),IF(I73=MAX(I$7:I$107),"max","*"),"")</f>
      </c>
      <c r="AB73" s="40">
        <f>IF(AND(SUM(J$7:J73)&gt;0.025,SUM(J$7:J73)&lt;0.975),IF(J73=MAX(J$7:J$107),"max","*"),"")</f>
      </c>
      <c r="AC73" s="40">
        <f>IF(AND(SUM(K$7:K73)&gt;0.025,SUM(K$7:K73)&lt;0.975),IF(K73=MAX(K$7:K$107),"max","*"),"")</f>
      </c>
      <c r="AD73" s="40">
        <f>IF(AND(SUM(L$7:L73)&gt;0.025,SUM(L$7:L73)&lt;0.975),IF(L73=MAX(L$7:L$107),"max","*"),"")</f>
      </c>
      <c r="AE73" s="40">
        <f>IF(AND(SUM(M$7:M73)&gt;0.025,SUM(M$7:M73)&lt;0.975),IF(M73=MAX(M$7:M$107),"max","*"),"")</f>
      </c>
      <c r="AF73" s="40">
        <f>IF(AND(SUM(N$7:N73)&gt;0.025,SUM(N$7:N73)&lt;0.975),IF(N73=MAX(N$7:N$107),"max","*"),"")</f>
      </c>
      <c r="AG73" s="40">
        <f>IF(AND(SUM(O$7:O73)&gt;0.025,SUM(O$7:O73)&lt;0.975),IF(O73=MAX(O$7:O$107),"max","*"),"")</f>
      </c>
      <c r="AH73" s="40">
        <f>IF(AND(SUM(P$7:P73)&gt;0.025,SUM(P$7:P73)&lt;0.975),IF(P73=MAX(P$7:P$107),"max","*"),"")</f>
      </c>
      <c r="AI73" s="40">
        <f>IF(AND(SUM(Q$7:Q73)&gt;0.025,SUM(Q$7:Q73)&lt;0.975),IF(Q73=MAX(Q$7:Q$107),"max","*"),"")</f>
      </c>
      <c r="AJ73" s="40">
        <f>IF(AND(SUM(R$7:R73)&gt;0.025,SUM(R$7:R73)&lt;0.975),IF(R73=MAX(R$7:R$107),"max","*"),"")</f>
      </c>
      <c r="AL73" s="38">
        <f>$B73</f>
        <v>665</v>
      </c>
      <c r="AM73" s="40"/>
      <c r="AN73" s="38">
        <f t="shared" si="53"/>
        <v>0</v>
      </c>
      <c r="AO73" s="38">
        <f t="shared" si="26"/>
        <v>0</v>
      </c>
      <c r="AP73" s="38">
        <f t="shared" si="27"/>
        <v>0.000133</v>
      </c>
      <c r="AQ73" s="38">
        <f t="shared" si="28"/>
        <v>0.000931</v>
      </c>
      <c r="AR73" s="38">
        <f t="shared" si="29"/>
        <v>0.0035245</v>
      </c>
      <c r="AS73" s="38">
        <f t="shared" si="30"/>
        <v>0.000399</v>
      </c>
      <c r="AT73" s="38">
        <f t="shared" si="31"/>
        <v>0.000399</v>
      </c>
      <c r="AU73" s="38">
        <f t="shared" si="32"/>
        <v>0.0001995</v>
      </c>
      <c r="AV73" s="38">
        <f t="shared" si="33"/>
        <v>0.0001995</v>
      </c>
      <c r="AW73" s="38">
        <f t="shared" si="34"/>
        <v>6.65E-05</v>
      </c>
      <c r="AX73" s="38">
        <f t="shared" si="43"/>
        <v>0.000798</v>
      </c>
      <c r="AY73" s="38">
        <f t="shared" si="54"/>
        <v>0.0001995</v>
      </c>
      <c r="AZ73" s="38">
        <f t="shared" si="55"/>
        <v>0.0012635</v>
      </c>
      <c r="BA73" s="38">
        <f t="shared" si="44"/>
        <v>0.0011305</v>
      </c>
      <c r="BB73" s="38">
        <f t="shared" si="45"/>
        <v>0.0066500000000000005</v>
      </c>
      <c r="BC73" s="38">
        <f t="shared" si="45"/>
        <v>0.02394</v>
      </c>
      <c r="BE73" s="38">
        <f t="shared" si="36"/>
        <v>0</v>
      </c>
      <c r="BF73" s="38">
        <f t="shared" si="46"/>
        <v>0</v>
      </c>
      <c r="BG73" s="38">
        <f t="shared" si="47"/>
        <v>0.03443211130590451</v>
      </c>
      <c r="BH73" s="38">
        <f t="shared" si="48"/>
        <v>0.2252015773031438</v>
      </c>
      <c r="BI73" s="38">
        <f t="shared" si="49"/>
        <v>0.8057580800565836</v>
      </c>
      <c r="BJ73" s="38">
        <f t="shared" si="50"/>
        <v>0.09199636768826099</v>
      </c>
      <c r="BK73" s="38">
        <f t="shared" si="51"/>
        <v>0.10890543980885978</v>
      </c>
      <c r="BL73" s="38">
        <f t="shared" si="37"/>
        <v>0.05690806977193429</v>
      </c>
      <c r="BM73" s="38">
        <f t="shared" si="38"/>
        <v>0.05835214591835454</v>
      </c>
      <c r="BN73" s="38">
        <f t="shared" si="39"/>
        <v>0.018613861668687105</v>
      </c>
      <c r="BO73" s="38">
        <f t="shared" si="40"/>
        <v>0.2098867175244859</v>
      </c>
      <c r="BP73" s="38">
        <f t="shared" si="41"/>
        <v>0.05138460969949565</v>
      </c>
      <c r="BQ73" s="38">
        <f t="shared" si="56"/>
        <v>0.3174870304205303</v>
      </c>
      <c r="BR73" s="38">
        <f t="shared" si="42"/>
        <v>0.2828284651713257</v>
      </c>
      <c r="BS73" s="38">
        <f t="shared" si="57"/>
        <v>1.575895400577158</v>
      </c>
      <c r="BT73" s="38">
        <f t="shared" si="57"/>
        <v>5.414792820162205</v>
      </c>
      <c r="BV73" s="38">
        <f>SUM(C$7:C73)</f>
        <v>0.9999999999999999</v>
      </c>
      <c r="BW73" s="38">
        <f>SUM(D$7:D73)</f>
        <v>0.9999997999999999</v>
      </c>
      <c r="BX73" s="38">
        <f>SUM(E$7:E73)</f>
        <v>0.9999993000000001</v>
      </c>
      <c r="BY73" s="38">
        <f>SUM(F$7:F73)</f>
        <v>0.9999880000000004</v>
      </c>
      <c r="BZ73" s="38">
        <f>SUM(G$7:G73)</f>
        <v>0.9999729000000002</v>
      </c>
      <c r="CA73" s="38">
        <f>SUM(H$7:H73)</f>
        <v>0.9999678999999999</v>
      </c>
      <c r="CB73" s="38">
        <f>SUM(I$7:I73)</f>
        <v>0.9999977000000001</v>
      </c>
      <c r="CC73" s="38">
        <f>SUM(J$7:J73)</f>
        <v>0.9999996000000001</v>
      </c>
      <c r="CD73" s="38">
        <f>SUM(K$7:K73)</f>
        <v>0.999999</v>
      </c>
      <c r="CE73" s="38">
        <f>SUM(L$7:L73)</f>
        <v>0.999999</v>
      </c>
      <c r="CF73" s="38">
        <f>SUM(M$7:M73)</f>
        <v>0.9999946999999998</v>
      </c>
      <c r="CG73" s="38">
        <f>SUM(N$7:N73)</f>
        <v>0.9999912000000002</v>
      </c>
      <c r="CH73" s="38">
        <f>SUM(O$7:O73)</f>
        <v>0.9999898000000004</v>
      </c>
      <c r="CI73" s="38">
        <f>SUM(P$7:P73)</f>
        <v>0.9999820000000003</v>
      </c>
      <c r="CJ73" s="38">
        <f>SUM(Q$7:Q73)</f>
        <v>0.9999322000000002</v>
      </c>
      <c r="CK73" s="38">
        <f>SUM(R$7:R73)</f>
        <v>0.9998265</v>
      </c>
    </row>
    <row r="74" spans="1:89" ht="13.5">
      <c r="A74" s="38">
        <f t="shared" si="58"/>
        <v>670</v>
      </c>
      <c r="B74" s="38">
        <f t="shared" si="59"/>
        <v>675</v>
      </c>
      <c r="C74" s="38">
        <v>0</v>
      </c>
      <c r="D74" s="38">
        <v>0</v>
      </c>
      <c r="E74" s="38">
        <v>5E-07</v>
      </c>
      <c r="F74" s="38">
        <v>1.7E-06</v>
      </c>
      <c r="G74" s="38">
        <v>8E-07</v>
      </c>
      <c r="H74" s="38">
        <v>5.3E-06</v>
      </c>
      <c r="I74" s="38">
        <v>1E-07</v>
      </c>
      <c r="J74" s="38">
        <v>2E-07</v>
      </c>
      <c r="K74" s="38">
        <v>0</v>
      </c>
      <c r="L74" s="38">
        <v>2E-07</v>
      </c>
      <c r="M74" s="38">
        <v>4E-07</v>
      </c>
      <c r="N74" s="38">
        <v>4E-06</v>
      </c>
      <c r="O74" s="38">
        <v>1.1E-06</v>
      </c>
      <c r="P74" s="38">
        <v>3.7E-06</v>
      </c>
      <c r="Q74" s="38">
        <v>7.6E-06</v>
      </c>
      <c r="R74" s="38">
        <v>1.71E-05</v>
      </c>
      <c r="T74" s="38">
        <f t="shared" si="52"/>
        <v>675</v>
      </c>
      <c r="U74" s="40">
        <f>IF(AND(SUM(C$7:C74)&gt;0.025,SUM(C$7:C74)&lt;0.975),IF(C74=MAX(C$7:C$107),"max","*"),"")</f>
      </c>
      <c r="V74" s="40">
        <f>IF(AND(SUM(D$7:D74)&gt;0.025,SUM(D$7:D74)&lt;0.975),IF(D74=MAX(D$7:D$107),"max","*"),"")</f>
      </c>
      <c r="W74" s="40">
        <f>IF(AND(SUM(E$7:E74)&gt;0.025,SUM(E$7:E74)&lt;0.975),IF(E74=MAX(E$7:E$107),"max","*"),"")</f>
      </c>
      <c r="X74" s="40">
        <f>IF(AND(SUM(F$7:F74)&gt;0.025,SUM(F$7:F74)&lt;0.975),IF(F74=MAX(F$7:F$107),"max","*"),"")</f>
      </c>
      <c r="Y74" s="40">
        <f>IF(AND(SUM(G$7:G74)&gt;0.025,SUM(G$7:G74)&lt;0.975),IF(G74=MAX(G$7:G$107),"max","*"),"")</f>
      </c>
      <c r="Z74" s="40">
        <f>IF(AND(SUM(H$7:H74)&gt;0.025,SUM(H$7:H74)&lt;0.975),IF(H74=MAX(H$7:H$107),"max","*"),"")</f>
      </c>
      <c r="AA74" s="40">
        <f>IF(AND(SUM(I$7:I74)&gt;0.025,SUM(I$7:I74)&lt;0.975),IF(I74=MAX(I$7:I$107),"max","*"),"")</f>
      </c>
      <c r="AB74" s="40">
        <f>IF(AND(SUM(J$7:J74)&gt;0.025,SUM(J$7:J74)&lt;0.975),IF(J74=MAX(J$7:J$107),"max","*"),"")</f>
      </c>
      <c r="AC74" s="40">
        <f>IF(AND(SUM(K$7:K74)&gt;0.025,SUM(K$7:K74)&lt;0.975),IF(K74=MAX(K$7:K$107),"max","*"),"")</f>
      </c>
      <c r="AD74" s="40">
        <f>IF(AND(SUM(L$7:L74)&gt;0.025,SUM(L$7:L74)&lt;0.975),IF(L74=MAX(L$7:L$107),"max","*"),"")</f>
      </c>
      <c r="AE74" s="40">
        <f>IF(AND(SUM(M$7:M74)&gt;0.025,SUM(M$7:M74)&lt;0.975),IF(M74=MAX(M$7:M$107),"max","*"),"")</f>
      </c>
      <c r="AF74" s="40">
        <f>IF(AND(SUM(N$7:N74)&gt;0.025,SUM(N$7:N74)&lt;0.975),IF(N74=MAX(N$7:N$107),"max","*"),"")</f>
      </c>
      <c r="AG74" s="40">
        <f>IF(AND(SUM(O$7:O74)&gt;0.025,SUM(O$7:O74)&lt;0.975),IF(O74=MAX(O$7:O$107),"max","*"),"")</f>
      </c>
      <c r="AH74" s="40">
        <f>IF(AND(SUM(P$7:P74)&gt;0.025,SUM(P$7:P74)&lt;0.975),IF(P74=MAX(P$7:P$107),"max","*"),"")</f>
      </c>
      <c r="AI74" s="40">
        <f>IF(AND(SUM(Q$7:Q74)&gt;0.025,SUM(Q$7:Q74)&lt;0.975),IF(Q74=MAX(Q$7:Q$107),"max","*"),"")</f>
      </c>
      <c r="AJ74" s="40">
        <f>IF(AND(SUM(R$7:R74)&gt;0.025,SUM(R$7:R74)&lt;0.975),IF(R74=MAX(R$7:R$107),"max","*"),"")</f>
      </c>
      <c r="AL74" s="38">
        <f>$B74</f>
        <v>675</v>
      </c>
      <c r="AM74" s="40"/>
      <c r="AN74" s="38">
        <f t="shared" si="53"/>
        <v>0</v>
      </c>
      <c r="AO74" s="38">
        <f t="shared" si="26"/>
        <v>0</v>
      </c>
      <c r="AP74" s="38">
        <f t="shared" si="27"/>
        <v>0.00033749999999999996</v>
      </c>
      <c r="AQ74" s="38">
        <f t="shared" si="28"/>
        <v>0.0011475</v>
      </c>
      <c r="AR74" s="38">
        <f t="shared" si="29"/>
        <v>0.00054</v>
      </c>
      <c r="AS74" s="38">
        <f t="shared" si="30"/>
        <v>0.0035775</v>
      </c>
      <c r="AT74" s="38">
        <f t="shared" si="31"/>
        <v>6.75E-05</v>
      </c>
      <c r="AU74" s="38">
        <f t="shared" si="32"/>
        <v>0.000135</v>
      </c>
      <c r="AV74" s="38">
        <f t="shared" si="33"/>
        <v>0</v>
      </c>
      <c r="AW74" s="38">
        <f t="shared" si="34"/>
        <v>0.000135</v>
      </c>
      <c r="AX74" s="38">
        <f t="shared" si="43"/>
        <v>0.00027</v>
      </c>
      <c r="AY74" s="38">
        <f t="shared" si="54"/>
        <v>0.0026999999999999997</v>
      </c>
      <c r="AZ74" s="38">
        <f t="shared" si="55"/>
        <v>0.0007425</v>
      </c>
      <c r="BA74" s="38">
        <f t="shared" si="44"/>
        <v>0.0024975</v>
      </c>
      <c r="BB74" s="38">
        <f t="shared" si="45"/>
        <v>0.00513</v>
      </c>
      <c r="BC74" s="38">
        <f t="shared" si="45"/>
        <v>0.011542499999999999</v>
      </c>
      <c r="BE74" s="38">
        <f t="shared" si="36"/>
        <v>0</v>
      </c>
      <c r="BF74" s="38">
        <f t="shared" si="46"/>
        <v>0</v>
      </c>
      <c r="BG74" s="38">
        <f t="shared" si="47"/>
        <v>0.09027950176476127</v>
      </c>
      <c r="BH74" s="38">
        <f t="shared" si="48"/>
        <v>0.2872654858218175</v>
      </c>
      <c r="BI74" s="38">
        <f t="shared" si="49"/>
        <v>0.1279424215166164</v>
      </c>
      <c r="BJ74" s="38">
        <f t="shared" si="50"/>
        <v>0.8546710302903053</v>
      </c>
      <c r="BK74" s="38">
        <f t="shared" si="51"/>
        <v>0.019012984251809962</v>
      </c>
      <c r="BL74" s="38">
        <f t="shared" si="37"/>
        <v>0.039700866175289534</v>
      </c>
      <c r="BM74" s="38">
        <f t="shared" si="38"/>
        <v>0</v>
      </c>
      <c r="BN74" s="38">
        <f t="shared" si="39"/>
        <v>0.03897347472937421</v>
      </c>
      <c r="BO74" s="38">
        <f t="shared" si="40"/>
        <v>0.07334797650282862</v>
      </c>
      <c r="BP74" s="38">
        <f t="shared" si="41"/>
        <v>0.7186371161266085</v>
      </c>
      <c r="BQ74" s="38">
        <f t="shared" si="56"/>
        <v>0.19291136942378068</v>
      </c>
      <c r="BR74" s="38">
        <f t="shared" si="42"/>
        <v>0.6461212817091208</v>
      </c>
      <c r="BS74" s="38">
        <f t="shared" si="57"/>
        <v>1.2587807789946401</v>
      </c>
      <c r="BT74" s="38">
        <f t="shared" si="57"/>
        <v>2.706373921700047</v>
      </c>
      <c r="BV74" s="38">
        <f>SUM(C$7:C74)</f>
        <v>0.9999999999999999</v>
      </c>
      <c r="BW74" s="38">
        <f>SUM(D$7:D74)</f>
        <v>0.9999997999999999</v>
      </c>
      <c r="BX74" s="38">
        <f>SUM(E$7:E74)</f>
        <v>0.9999998000000001</v>
      </c>
      <c r="BY74" s="38">
        <f>SUM(F$7:F74)</f>
        <v>0.9999897000000004</v>
      </c>
      <c r="BZ74" s="38">
        <f>SUM(G$7:G74)</f>
        <v>0.9999737000000002</v>
      </c>
      <c r="CA74" s="38">
        <f>SUM(H$7:H74)</f>
        <v>0.9999731999999999</v>
      </c>
      <c r="CB74" s="38">
        <f>SUM(I$7:I74)</f>
        <v>0.9999978</v>
      </c>
      <c r="CC74" s="38">
        <f>SUM(J$7:J74)</f>
        <v>0.9999998000000001</v>
      </c>
      <c r="CD74" s="38">
        <f>SUM(K$7:K74)</f>
        <v>0.999999</v>
      </c>
      <c r="CE74" s="38">
        <f>SUM(L$7:L74)</f>
        <v>0.9999992</v>
      </c>
      <c r="CF74" s="38">
        <f>SUM(M$7:M74)</f>
        <v>0.9999950999999998</v>
      </c>
      <c r="CG74" s="38">
        <f>SUM(N$7:N74)</f>
        <v>0.9999952000000002</v>
      </c>
      <c r="CH74" s="38">
        <f>SUM(O$7:O74)</f>
        <v>0.9999909000000003</v>
      </c>
      <c r="CI74" s="38">
        <f>SUM(P$7:P74)</f>
        <v>0.9999857000000003</v>
      </c>
      <c r="CJ74" s="38">
        <f>SUM(Q$7:Q74)</f>
        <v>0.9999398000000002</v>
      </c>
      <c r="CK74" s="38">
        <f>SUM(R$7:R74)</f>
        <v>0.9998435999999999</v>
      </c>
    </row>
    <row r="75" spans="1:89" ht="13.5">
      <c r="A75" s="38">
        <f t="shared" si="58"/>
        <v>680</v>
      </c>
      <c r="B75" s="38">
        <f t="shared" si="59"/>
        <v>685</v>
      </c>
      <c r="C75" s="38">
        <v>0</v>
      </c>
      <c r="D75" s="38">
        <v>0</v>
      </c>
      <c r="E75" s="38">
        <v>0</v>
      </c>
      <c r="F75" s="38">
        <v>4E-07</v>
      </c>
      <c r="G75" s="38">
        <v>1.02E-05</v>
      </c>
      <c r="H75" s="38">
        <v>3.7E-06</v>
      </c>
      <c r="I75" s="38">
        <v>1E-07</v>
      </c>
      <c r="J75" s="38">
        <v>1E-07</v>
      </c>
      <c r="K75" s="38">
        <v>1E-07</v>
      </c>
      <c r="L75" s="38">
        <v>1E-07</v>
      </c>
      <c r="M75" s="38">
        <v>4E-07</v>
      </c>
      <c r="N75" s="38">
        <v>5E-07</v>
      </c>
      <c r="O75" s="38">
        <v>9E-07</v>
      </c>
      <c r="P75" s="38">
        <v>1.4E-06</v>
      </c>
      <c r="Q75" s="38">
        <v>1.95E-05</v>
      </c>
      <c r="R75" s="38">
        <v>2E-05</v>
      </c>
      <c r="T75" s="38">
        <f t="shared" si="52"/>
        <v>685</v>
      </c>
      <c r="U75" s="40">
        <f>IF(AND(SUM(C$7:C75)&gt;0.025,SUM(C$7:C75)&lt;0.975),IF(C75=MAX(C$7:C$107),"max","*"),"")</f>
      </c>
      <c r="V75" s="40">
        <f>IF(AND(SUM(D$7:D75)&gt;0.025,SUM(D$7:D75)&lt;0.975),IF(D75=MAX(D$7:D$107),"max","*"),"")</f>
      </c>
      <c r="W75" s="40">
        <f>IF(AND(SUM(E$7:E75)&gt;0.025,SUM(E$7:E75)&lt;0.975),IF(E75=MAX(E$7:E$107),"max","*"),"")</f>
      </c>
      <c r="X75" s="40">
        <f>IF(AND(SUM(F$7:F75)&gt;0.025,SUM(F$7:F75)&lt;0.975),IF(F75=MAX(F$7:F$107),"max","*"),"")</f>
      </c>
      <c r="Y75" s="40">
        <f>IF(AND(SUM(G$7:G75)&gt;0.025,SUM(G$7:G75)&lt;0.975),IF(G75=MAX(G$7:G$107),"max","*"),"")</f>
      </c>
      <c r="Z75" s="40">
        <f>IF(AND(SUM(H$7:H75)&gt;0.025,SUM(H$7:H75)&lt;0.975),IF(H75=MAX(H$7:H$107),"max","*"),"")</f>
      </c>
      <c r="AA75" s="40">
        <f>IF(AND(SUM(I$7:I75)&gt;0.025,SUM(I$7:I75)&lt;0.975),IF(I75=MAX(I$7:I$107),"max","*"),"")</f>
      </c>
      <c r="AB75" s="40">
        <f>IF(AND(SUM(J$7:J75)&gt;0.025,SUM(J$7:J75)&lt;0.975),IF(J75=MAX(J$7:J$107),"max","*"),"")</f>
      </c>
      <c r="AC75" s="40">
        <f>IF(AND(SUM(K$7:K75)&gt;0.025,SUM(K$7:K75)&lt;0.975),IF(K75=MAX(K$7:K$107),"max","*"),"")</f>
      </c>
      <c r="AD75" s="40">
        <f>IF(AND(SUM(L$7:L75)&gt;0.025,SUM(L$7:L75)&lt;0.975),IF(L75=MAX(L$7:L$107),"max","*"),"")</f>
      </c>
      <c r="AE75" s="40">
        <f>IF(AND(SUM(M$7:M75)&gt;0.025,SUM(M$7:M75)&lt;0.975),IF(M75=MAX(M$7:M$107),"max","*"),"")</f>
      </c>
      <c r="AF75" s="40">
        <f>IF(AND(SUM(N$7:N75)&gt;0.025,SUM(N$7:N75)&lt;0.975),IF(N75=MAX(N$7:N$107),"max","*"),"")</f>
      </c>
      <c r="AG75" s="40">
        <f>IF(AND(SUM(O$7:O75)&gt;0.025,SUM(O$7:O75)&lt;0.975),IF(O75=MAX(O$7:O$107),"max","*"),"")</f>
      </c>
      <c r="AH75" s="40">
        <f>IF(AND(SUM(P$7:P75)&gt;0.025,SUM(P$7:P75)&lt;0.975),IF(P75=MAX(P$7:P$107),"max","*"),"")</f>
      </c>
      <c r="AI75" s="40">
        <f>IF(AND(SUM(Q$7:Q75)&gt;0.025,SUM(Q$7:Q75)&lt;0.975),IF(Q75=MAX(Q$7:Q$107),"max","*"),"")</f>
      </c>
      <c r="AJ75" s="40">
        <f>IF(AND(SUM(R$7:R75)&gt;0.025,SUM(R$7:R75)&lt;0.975),IF(R75=MAX(R$7:R$107),"max","*"),"")</f>
      </c>
      <c r="AL75" s="38">
        <f>$B75</f>
        <v>685</v>
      </c>
      <c r="AM75" s="40"/>
      <c r="AN75" s="38">
        <f t="shared" si="53"/>
        <v>0</v>
      </c>
      <c r="AO75" s="38">
        <f t="shared" si="26"/>
        <v>0</v>
      </c>
      <c r="AP75" s="38">
        <f t="shared" si="27"/>
        <v>0</v>
      </c>
      <c r="AQ75" s="38">
        <f t="shared" si="28"/>
        <v>0.000274</v>
      </c>
      <c r="AR75" s="38">
        <f t="shared" si="29"/>
        <v>0.006987</v>
      </c>
      <c r="AS75" s="38">
        <f t="shared" si="30"/>
        <v>0.0025345000000000003</v>
      </c>
      <c r="AT75" s="38">
        <f t="shared" si="31"/>
        <v>6.85E-05</v>
      </c>
      <c r="AU75" s="38">
        <f t="shared" si="32"/>
        <v>6.85E-05</v>
      </c>
      <c r="AV75" s="38">
        <f t="shared" si="33"/>
        <v>6.85E-05</v>
      </c>
      <c r="AW75" s="38">
        <f t="shared" si="34"/>
        <v>6.85E-05</v>
      </c>
      <c r="AX75" s="38">
        <f t="shared" si="43"/>
        <v>0.000274</v>
      </c>
      <c r="AY75" s="38">
        <f t="shared" si="54"/>
        <v>0.0003425</v>
      </c>
      <c r="AZ75" s="38">
        <f t="shared" si="55"/>
        <v>0.0006165</v>
      </c>
      <c r="BA75" s="38">
        <f t="shared" si="44"/>
        <v>0.000959</v>
      </c>
      <c r="BB75" s="38">
        <f t="shared" si="45"/>
        <v>0.0133575</v>
      </c>
      <c r="BC75" s="38">
        <f t="shared" si="45"/>
        <v>0.0137</v>
      </c>
      <c r="BE75" s="38">
        <f t="shared" si="36"/>
        <v>0</v>
      </c>
      <c r="BF75" s="38">
        <f t="shared" si="46"/>
        <v>0</v>
      </c>
      <c r="BG75" s="38">
        <f t="shared" si="47"/>
        <v>0</v>
      </c>
      <c r="BH75" s="38">
        <f t="shared" si="48"/>
        <v>0.07092045023289822</v>
      </c>
      <c r="BI75" s="38">
        <f t="shared" si="49"/>
        <v>1.7138675191308588</v>
      </c>
      <c r="BJ75" s="38">
        <f t="shared" si="50"/>
        <v>0.6267433346296094</v>
      </c>
      <c r="BK75" s="38">
        <f t="shared" si="51"/>
        <v>0.019895061868809964</v>
      </c>
      <c r="BL75" s="38">
        <f t="shared" si="37"/>
        <v>0.020751509584644764</v>
      </c>
      <c r="BM75" s="38">
        <f t="shared" si="38"/>
        <v>0.02125483391011818</v>
      </c>
      <c r="BN75" s="38">
        <f t="shared" si="39"/>
        <v>0.020379613060687102</v>
      </c>
      <c r="BO75" s="38">
        <f t="shared" si="40"/>
        <v>0.07681371383082863</v>
      </c>
      <c r="BP75" s="38">
        <f t="shared" si="41"/>
        <v>0.09411826286582607</v>
      </c>
      <c r="BQ75" s="38">
        <f t="shared" si="56"/>
        <v>0.16546455660909326</v>
      </c>
      <c r="BR75" s="38">
        <f t="shared" si="42"/>
        <v>0.2563190860648565</v>
      </c>
      <c r="BS75" s="38">
        <f t="shared" si="57"/>
        <v>3.3904369137154586</v>
      </c>
      <c r="BT75" s="38">
        <f t="shared" si="57"/>
        <v>3.3264809986234476</v>
      </c>
      <c r="BV75" s="38">
        <f>SUM(C$7:C75)</f>
        <v>0.9999999999999999</v>
      </c>
      <c r="BW75" s="38">
        <f>SUM(D$7:D75)</f>
        <v>0.9999997999999999</v>
      </c>
      <c r="BX75" s="38">
        <f>SUM(E$7:E75)</f>
        <v>0.9999998000000001</v>
      </c>
      <c r="BY75" s="38">
        <f>SUM(F$7:F75)</f>
        <v>0.9999901000000004</v>
      </c>
      <c r="BZ75" s="38">
        <f>SUM(G$7:G75)</f>
        <v>0.9999839000000001</v>
      </c>
      <c r="CA75" s="38">
        <f>SUM(H$7:H75)</f>
        <v>0.9999769</v>
      </c>
      <c r="CB75" s="38">
        <f>SUM(I$7:I75)</f>
        <v>0.9999979</v>
      </c>
      <c r="CC75" s="38">
        <f>SUM(J$7:J75)</f>
        <v>0.9999999</v>
      </c>
      <c r="CD75" s="38">
        <f>SUM(K$7:K75)</f>
        <v>0.9999990999999999</v>
      </c>
      <c r="CE75" s="38">
        <f>SUM(L$7:L75)</f>
        <v>0.9999992999999999</v>
      </c>
      <c r="CF75" s="38">
        <f>SUM(M$7:M75)</f>
        <v>0.9999954999999998</v>
      </c>
      <c r="CG75" s="38">
        <f>SUM(N$7:N75)</f>
        <v>0.9999957000000002</v>
      </c>
      <c r="CH75" s="38">
        <f>SUM(O$7:O75)</f>
        <v>0.9999918000000003</v>
      </c>
      <c r="CI75" s="38">
        <f>SUM(P$7:P75)</f>
        <v>0.9999871000000004</v>
      </c>
      <c r="CJ75" s="38">
        <f>SUM(Q$7:Q75)</f>
        <v>0.9999593000000001</v>
      </c>
      <c r="CK75" s="38">
        <f>SUM(R$7:R75)</f>
        <v>0.9998636</v>
      </c>
    </row>
    <row r="76" spans="1:89" ht="13.5">
      <c r="A76" s="38">
        <f t="shared" si="58"/>
        <v>690</v>
      </c>
      <c r="B76" s="38">
        <f t="shared" si="59"/>
        <v>695</v>
      </c>
      <c r="C76" s="38">
        <v>0</v>
      </c>
      <c r="D76" s="38">
        <v>0</v>
      </c>
      <c r="E76" s="38">
        <v>1E-07</v>
      </c>
      <c r="F76" s="38">
        <v>5.2E-06</v>
      </c>
      <c r="G76" s="38">
        <v>1.7E-06</v>
      </c>
      <c r="H76" s="38">
        <v>1.8E-06</v>
      </c>
      <c r="I76" s="38">
        <v>1E-07</v>
      </c>
      <c r="J76" s="38">
        <v>1E-07</v>
      </c>
      <c r="K76" s="38">
        <v>1E-07</v>
      </c>
      <c r="L76" s="38">
        <v>1E-07</v>
      </c>
      <c r="M76" s="38">
        <v>6E-07</v>
      </c>
      <c r="N76" s="38">
        <v>3E-07</v>
      </c>
      <c r="O76" s="38">
        <v>5E-07</v>
      </c>
      <c r="P76" s="38">
        <v>1.9E-06</v>
      </c>
      <c r="Q76" s="38">
        <v>7.3E-06</v>
      </c>
      <c r="R76" s="38">
        <v>1.66E-05</v>
      </c>
      <c r="T76" s="38">
        <f t="shared" si="52"/>
        <v>695</v>
      </c>
      <c r="U76" s="40">
        <f>IF(AND(SUM(C$7:C76)&gt;0.025,SUM(C$7:C76)&lt;0.975),IF(C76=MAX(C$7:C$107),"max","*"),"")</f>
      </c>
      <c r="V76" s="40">
        <f>IF(AND(SUM(D$7:D76)&gt;0.025,SUM(D$7:D76)&lt;0.975),IF(D76=MAX(D$7:D$107),"max","*"),"")</f>
      </c>
      <c r="W76" s="40">
        <f>IF(AND(SUM(E$7:E76)&gt;0.025,SUM(E$7:E76)&lt;0.975),IF(E76=MAX(E$7:E$107),"max","*"),"")</f>
      </c>
      <c r="X76" s="40">
        <f>IF(AND(SUM(F$7:F76)&gt;0.025,SUM(F$7:F76)&lt;0.975),IF(F76=MAX(F$7:F$107),"max","*"),"")</f>
      </c>
      <c r="Y76" s="40">
        <f>IF(AND(SUM(G$7:G76)&gt;0.025,SUM(G$7:G76)&lt;0.975),IF(G76=MAX(G$7:G$107),"max","*"),"")</f>
      </c>
      <c r="Z76" s="40">
        <f>IF(AND(SUM(H$7:H76)&gt;0.025,SUM(H$7:H76)&lt;0.975),IF(H76=MAX(H$7:H$107),"max","*"),"")</f>
      </c>
      <c r="AA76" s="40">
        <f>IF(AND(SUM(I$7:I76)&gt;0.025,SUM(I$7:I76)&lt;0.975),IF(I76=MAX(I$7:I$107),"max","*"),"")</f>
      </c>
      <c r="AB76" s="40">
        <f>IF(AND(SUM(J$7:J76)&gt;0.025,SUM(J$7:J76)&lt;0.975),IF(J76=MAX(J$7:J$107),"max","*"),"")</f>
      </c>
      <c r="AC76" s="40">
        <f>IF(AND(SUM(K$7:K76)&gt;0.025,SUM(K$7:K76)&lt;0.975),IF(K76=MAX(K$7:K$107),"max","*"),"")</f>
      </c>
      <c r="AD76" s="40">
        <f>IF(AND(SUM(L$7:L76)&gt;0.025,SUM(L$7:L76)&lt;0.975),IF(L76=MAX(L$7:L$107),"max","*"),"")</f>
      </c>
      <c r="AE76" s="40">
        <f>IF(AND(SUM(M$7:M76)&gt;0.025,SUM(M$7:M76)&lt;0.975),IF(M76=MAX(M$7:M$107),"max","*"),"")</f>
      </c>
      <c r="AF76" s="40">
        <f>IF(AND(SUM(N$7:N76)&gt;0.025,SUM(N$7:N76)&lt;0.975),IF(N76=MAX(N$7:N$107),"max","*"),"")</f>
      </c>
      <c r="AG76" s="40">
        <f>IF(AND(SUM(O$7:O76)&gt;0.025,SUM(O$7:O76)&lt;0.975),IF(O76=MAX(O$7:O$107),"max","*"),"")</f>
      </c>
      <c r="AH76" s="40">
        <f>IF(AND(SUM(P$7:P76)&gt;0.025,SUM(P$7:P76)&lt;0.975),IF(P76=MAX(P$7:P$107),"max","*"),"")</f>
      </c>
      <c r="AI76" s="40">
        <f>IF(AND(SUM(Q$7:Q76)&gt;0.025,SUM(Q$7:Q76)&lt;0.975),IF(Q76=MAX(Q$7:Q$107),"max","*"),"")</f>
      </c>
      <c r="AJ76" s="40">
        <f>IF(AND(SUM(R$7:R76)&gt;0.025,SUM(R$7:R76)&lt;0.975),IF(R76=MAX(R$7:R$107),"max","*"),"")</f>
      </c>
      <c r="AL76" s="38">
        <f aca="true" t="shared" si="60" ref="AL76:AL93">$B76</f>
        <v>695</v>
      </c>
      <c r="AM76" s="40"/>
      <c r="AN76" s="38">
        <f t="shared" si="53"/>
        <v>0</v>
      </c>
      <c r="AO76" s="38">
        <f t="shared" si="26"/>
        <v>0</v>
      </c>
      <c r="AP76" s="38">
        <f t="shared" si="27"/>
        <v>6.95E-05</v>
      </c>
      <c r="AQ76" s="38">
        <f t="shared" si="28"/>
        <v>0.003614</v>
      </c>
      <c r="AR76" s="38">
        <f t="shared" si="29"/>
        <v>0.0011815</v>
      </c>
      <c r="AS76" s="38">
        <f t="shared" si="30"/>
        <v>0.001251</v>
      </c>
      <c r="AT76" s="38">
        <f t="shared" si="31"/>
        <v>6.95E-05</v>
      </c>
      <c r="AU76" s="38">
        <f t="shared" si="32"/>
        <v>6.95E-05</v>
      </c>
      <c r="AV76" s="38">
        <f t="shared" si="33"/>
        <v>6.95E-05</v>
      </c>
      <c r="AW76" s="38">
        <f t="shared" si="34"/>
        <v>6.95E-05</v>
      </c>
      <c r="AX76" s="38">
        <f t="shared" si="43"/>
        <v>0.000417</v>
      </c>
      <c r="AY76" s="38">
        <f t="shared" si="54"/>
        <v>0.0002085</v>
      </c>
      <c r="AZ76" s="38">
        <f t="shared" si="55"/>
        <v>0.0003475</v>
      </c>
      <c r="BA76" s="38">
        <f t="shared" si="44"/>
        <v>0.0013205</v>
      </c>
      <c r="BB76" s="38">
        <f t="shared" si="45"/>
        <v>0.0050735</v>
      </c>
      <c r="BC76" s="38">
        <f t="shared" si="45"/>
        <v>0.011537</v>
      </c>
      <c r="BE76" s="38">
        <f t="shared" si="36"/>
        <v>0</v>
      </c>
      <c r="BF76" s="38">
        <f t="shared" si="46"/>
        <v>0</v>
      </c>
      <c r="BG76" s="38">
        <f t="shared" si="47"/>
        <v>0.01979558975295225</v>
      </c>
      <c r="BH76" s="38">
        <f t="shared" si="48"/>
        <v>0.966277278835677</v>
      </c>
      <c r="BI76" s="38">
        <f t="shared" si="49"/>
        <v>0.2997515273208098</v>
      </c>
      <c r="BJ76" s="38">
        <f t="shared" si="50"/>
        <v>0.31989869265678295</v>
      </c>
      <c r="BK76" s="38">
        <f t="shared" si="51"/>
        <v>0.020797139485809964</v>
      </c>
      <c r="BL76" s="38">
        <f t="shared" si="37"/>
        <v>0.021672586081644764</v>
      </c>
      <c r="BM76" s="38">
        <f t="shared" si="38"/>
        <v>0.02218689321211818</v>
      </c>
      <c r="BN76" s="38">
        <f t="shared" si="39"/>
        <v>0.021292488756687104</v>
      </c>
      <c r="BO76" s="38">
        <f t="shared" si="40"/>
        <v>0.12053917673824294</v>
      </c>
      <c r="BP76" s="38">
        <f t="shared" si="41"/>
        <v>0.05910413172949564</v>
      </c>
      <c r="BQ76" s="38">
        <f t="shared" si="56"/>
        <v>0.0962625212417185</v>
      </c>
      <c r="BR76" s="38">
        <f t="shared" si="42"/>
        <v>0.3643112240783052</v>
      </c>
      <c r="BS76" s="38">
        <f t="shared" si="57"/>
        <v>1.3308489072603256</v>
      </c>
      <c r="BT76" s="38">
        <f t="shared" si="57"/>
        <v>2.8980382764154613</v>
      </c>
      <c r="BV76" s="38">
        <f>SUM(C$7:C76)</f>
        <v>0.9999999999999999</v>
      </c>
      <c r="BW76" s="38">
        <f>SUM(D$7:D76)</f>
        <v>0.9999997999999999</v>
      </c>
      <c r="BX76" s="38">
        <f>SUM(E$7:E76)</f>
        <v>0.9999999</v>
      </c>
      <c r="BY76" s="38">
        <f>SUM(F$7:F76)</f>
        <v>0.9999953000000005</v>
      </c>
      <c r="BZ76" s="38">
        <f>SUM(G$7:G76)</f>
        <v>0.9999856000000001</v>
      </c>
      <c r="CA76" s="38">
        <f>SUM(H$7:H76)</f>
        <v>0.9999787</v>
      </c>
      <c r="CB76" s="38">
        <f>SUM(I$7:I76)</f>
        <v>0.9999979999999999</v>
      </c>
      <c r="CC76" s="38">
        <f>SUM(J$7:J76)</f>
        <v>1</v>
      </c>
      <c r="CD76" s="38">
        <f>SUM(K$7:K76)</f>
        <v>0.9999991999999999</v>
      </c>
      <c r="CE76" s="38">
        <f>SUM(L$7:L76)</f>
        <v>0.9999993999999999</v>
      </c>
      <c r="CF76" s="38">
        <f>SUM(M$7:M76)</f>
        <v>0.9999960999999998</v>
      </c>
      <c r="CG76" s="38">
        <f>SUM(N$7:N76)</f>
        <v>0.9999960000000001</v>
      </c>
      <c r="CH76" s="38">
        <f>SUM(O$7:O76)</f>
        <v>0.9999923000000003</v>
      </c>
      <c r="CI76" s="38">
        <f>SUM(P$7:P76)</f>
        <v>0.9999890000000003</v>
      </c>
      <c r="CJ76" s="38">
        <f>SUM(Q$7:Q76)</f>
        <v>0.9999666000000001</v>
      </c>
      <c r="CK76" s="38">
        <f>SUM(R$7:R76)</f>
        <v>0.9998802</v>
      </c>
    </row>
    <row r="77" spans="1:89" ht="13.5">
      <c r="A77" s="38">
        <f t="shared" si="58"/>
        <v>700</v>
      </c>
      <c r="B77" s="38">
        <f t="shared" si="59"/>
        <v>705</v>
      </c>
      <c r="C77" s="38">
        <v>0</v>
      </c>
      <c r="D77" s="38">
        <v>0</v>
      </c>
      <c r="E77" s="38">
        <v>0</v>
      </c>
      <c r="F77" s="38">
        <v>4E-07</v>
      </c>
      <c r="G77" s="38">
        <v>5E-07</v>
      </c>
      <c r="H77" s="38">
        <v>2.2E-06</v>
      </c>
      <c r="I77" s="38">
        <v>1E-07</v>
      </c>
      <c r="J77" s="38">
        <v>1E-07</v>
      </c>
      <c r="K77" s="38">
        <v>0</v>
      </c>
      <c r="L77" s="38">
        <v>1E-07</v>
      </c>
      <c r="M77" s="38">
        <v>5E-07</v>
      </c>
      <c r="N77" s="38">
        <v>1.3E-06</v>
      </c>
      <c r="O77" s="38">
        <v>5E-07</v>
      </c>
      <c r="P77" s="38">
        <v>1.7E-06</v>
      </c>
      <c r="Q77" s="38">
        <v>4E-06</v>
      </c>
      <c r="R77" s="38">
        <v>2.46E-05</v>
      </c>
      <c r="T77" s="38">
        <f t="shared" si="52"/>
        <v>705</v>
      </c>
      <c r="U77" s="40">
        <f>IF(AND(SUM(C$7:C77)&gt;0.025,SUM(C$7:C77)&lt;0.975),IF(C77=MAX(C$7:C$107),"max","*"),"")</f>
      </c>
      <c r="V77" s="40">
        <f>IF(AND(SUM(D$7:D77)&gt;0.025,SUM(D$7:D77)&lt;0.975),IF(D77=MAX(D$7:D$107),"max","*"),"")</f>
      </c>
      <c r="W77" s="40">
        <f>IF(AND(SUM(E$7:E77)&gt;0.025,SUM(E$7:E77)&lt;0.975),IF(E77=MAX(E$7:E$107),"max","*"),"")</f>
      </c>
      <c r="X77" s="40">
        <f>IF(AND(SUM(F$7:F77)&gt;0.025,SUM(F$7:F77)&lt;0.975),IF(F77=MAX(F$7:F$107),"max","*"),"")</f>
      </c>
      <c r="Y77" s="40">
        <f>IF(AND(SUM(G$7:G77)&gt;0.025,SUM(G$7:G77)&lt;0.975),IF(G77=MAX(G$7:G$107),"max","*"),"")</f>
      </c>
      <c r="Z77" s="40">
        <f>IF(AND(SUM(H$7:H77)&gt;0.025,SUM(H$7:H77)&lt;0.975),IF(H77=MAX(H$7:H$107),"max","*"),"")</f>
      </c>
      <c r="AA77" s="40">
        <f>IF(AND(SUM(I$7:I77)&gt;0.025,SUM(I$7:I77)&lt;0.975),IF(I77=MAX(I$7:I$107),"max","*"),"")</f>
      </c>
      <c r="AB77" s="40">
        <f>IF(AND(SUM(J$7:J77)&gt;0.025,SUM(J$7:J77)&lt;0.975),IF(J77=MAX(J$7:J$107),"max","*"),"")</f>
      </c>
      <c r="AC77" s="40">
        <f>IF(AND(SUM(K$7:K77)&gt;0.025,SUM(K$7:K77)&lt;0.975),IF(K77=MAX(K$7:K$107),"max","*"),"")</f>
      </c>
      <c r="AD77" s="40">
        <f>IF(AND(SUM(L$7:L77)&gt;0.025,SUM(L$7:L77)&lt;0.975),IF(L77=MAX(L$7:L$107),"max","*"),"")</f>
      </c>
      <c r="AE77" s="40">
        <f>IF(AND(SUM(M$7:M77)&gt;0.025,SUM(M$7:M77)&lt;0.975),IF(M77=MAX(M$7:M$107),"max","*"),"")</f>
      </c>
      <c r="AF77" s="40">
        <f>IF(AND(SUM(N$7:N77)&gt;0.025,SUM(N$7:N77)&lt;0.975),IF(N77=MAX(N$7:N$107),"max","*"),"")</f>
      </c>
      <c r="AG77" s="40">
        <f>IF(AND(SUM(O$7:O77)&gt;0.025,SUM(O$7:O77)&lt;0.975),IF(O77=MAX(O$7:O$107),"max","*"),"")</f>
      </c>
      <c r="AH77" s="40">
        <f>IF(AND(SUM(P$7:P77)&gt;0.025,SUM(P$7:P77)&lt;0.975),IF(P77=MAX(P$7:P$107),"max","*"),"")</f>
      </c>
      <c r="AI77" s="40">
        <f>IF(AND(SUM(Q$7:Q77)&gt;0.025,SUM(Q$7:Q77)&lt;0.975),IF(Q77=MAX(Q$7:Q$107),"max","*"),"")</f>
      </c>
      <c r="AJ77" s="40">
        <f>IF(AND(SUM(R$7:R77)&gt;0.025,SUM(R$7:R77)&lt;0.975),IF(R77=MAX(R$7:R$107),"max","*"),"")</f>
      </c>
      <c r="AL77" s="38">
        <f t="shared" si="60"/>
        <v>705</v>
      </c>
      <c r="AM77" s="40"/>
      <c r="AN77" s="38">
        <f t="shared" si="53"/>
        <v>0</v>
      </c>
      <c r="AO77" s="38">
        <f t="shared" si="26"/>
        <v>0</v>
      </c>
      <c r="AP77" s="38">
        <f t="shared" si="27"/>
        <v>0</v>
      </c>
      <c r="AQ77" s="38">
        <f t="shared" si="28"/>
        <v>0.00028199999999999997</v>
      </c>
      <c r="AR77" s="38">
        <f t="shared" si="29"/>
        <v>0.0003525</v>
      </c>
      <c r="AS77" s="38">
        <f t="shared" si="30"/>
        <v>0.001551</v>
      </c>
      <c r="AT77" s="38">
        <f t="shared" si="31"/>
        <v>7.049999999999999E-05</v>
      </c>
      <c r="AU77" s="38">
        <f t="shared" si="32"/>
        <v>7.049999999999999E-05</v>
      </c>
      <c r="AV77" s="38">
        <f t="shared" si="33"/>
        <v>0</v>
      </c>
      <c r="AW77" s="38">
        <f t="shared" si="34"/>
        <v>7.049999999999999E-05</v>
      </c>
      <c r="AX77" s="38">
        <f t="shared" si="43"/>
        <v>0.0003525</v>
      </c>
      <c r="AY77" s="38">
        <f t="shared" si="54"/>
        <v>0.0009165</v>
      </c>
      <c r="AZ77" s="38">
        <f t="shared" si="55"/>
        <v>0.0003525</v>
      </c>
      <c r="BA77" s="38">
        <f t="shared" si="44"/>
        <v>0.0011985</v>
      </c>
      <c r="BB77" s="38">
        <f t="shared" si="45"/>
        <v>0.00282</v>
      </c>
      <c r="BC77" s="38">
        <f t="shared" si="45"/>
        <v>0.017343</v>
      </c>
      <c r="BE77" s="38">
        <f t="shared" si="36"/>
        <v>0</v>
      </c>
      <c r="BF77" s="38">
        <f t="shared" si="46"/>
        <v>0</v>
      </c>
      <c r="BG77" s="38">
        <f t="shared" si="47"/>
        <v>0</v>
      </c>
      <c r="BH77" s="38">
        <f t="shared" si="48"/>
        <v>0.07781759266489822</v>
      </c>
      <c r="BI77" s="38">
        <f t="shared" si="49"/>
        <v>0.09241131415288524</v>
      </c>
      <c r="BJ77" s="38">
        <f t="shared" si="50"/>
        <v>0.4097563830809569</v>
      </c>
      <c r="BK77" s="38">
        <f t="shared" si="51"/>
        <v>0.02171921710280996</v>
      </c>
      <c r="BL77" s="38">
        <f t="shared" si="37"/>
        <v>0.022613662578644767</v>
      </c>
      <c r="BM77" s="38">
        <f t="shared" si="38"/>
        <v>0</v>
      </c>
      <c r="BN77" s="38">
        <f t="shared" si="39"/>
        <v>0.022225364452687104</v>
      </c>
      <c r="BO77" s="38">
        <f t="shared" si="40"/>
        <v>0.10498148560853579</v>
      </c>
      <c r="BP77" s="38">
        <f t="shared" si="41"/>
        <v>0.2677883248711478</v>
      </c>
      <c r="BQ77" s="38">
        <f t="shared" si="56"/>
        <v>0.10070028881171848</v>
      </c>
      <c r="BR77" s="38">
        <f t="shared" si="42"/>
        <v>0.3410207438433257</v>
      </c>
      <c r="BS77" s="38">
        <f t="shared" si="57"/>
        <v>0.7637903171908633</v>
      </c>
      <c r="BT77" s="38">
        <f t="shared" si="57"/>
        <v>4.50271482950284</v>
      </c>
      <c r="BV77" s="38">
        <f>SUM(C$7:C77)</f>
        <v>0.9999999999999999</v>
      </c>
      <c r="BW77" s="38">
        <f>SUM(D$7:D77)</f>
        <v>0.9999997999999999</v>
      </c>
      <c r="BX77" s="38">
        <f>SUM(E$7:E77)</f>
        <v>0.9999999</v>
      </c>
      <c r="BY77" s="38">
        <f>SUM(F$7:F77)</f>
        <v>0.9999957000000005</v>
      </c>
      <c r="BZ77" s="38">
        <f>SUM(G$7:G77)</f>
        <v>0.9999861000000001</v>
      </c>
      <c r="CA77" s="38">
        <f>SUM(H$7:H77)</f>
        <v>0.9999809</v>
      </c>
      <c r="CB77" s="38">
        <f>SUM(I$7:I77)</f>
        <v>0.9999980999999999</v>
      </c>
      <c r="CC77" s="38">
        <f>SUM(J$7:J77)</f>
        <v>1.0000001</v>
      </c>
      <c r="CD77" s="38">
        <f>SUM(K$7:K77)</f>
        <v>0.9999991999999999</v>
      </c>
      <c r="CE77" s="38">
        <f>SUM(L$7:L77)</f>
        <v>0.9999994999999998</v>
      </c>
      <c r="CF77" s="38">
        <f>SUM(M$7:M77)</f>
        <v>0.9999965999999998</v>
      </c>
      <c r="CG77" s="38">
        <f>SUM(N$7:N77)</f>
        <v>0.9999973000000001</v>
      </c>
      <c r="CH77" s="38">
        <f>SUM(O$7:O77)</f>
        <v>0.9999928000000002</v>
      </c>
      <c r="CI77" s="38">
        <f>SUM(P$7:P77)</f>
        <v>0.9999907000000003</v>
      </c>
      <c r="CJ77" s="38">
        <f>SUM(Q$7:Q77)</f>
        <v>0.9999706000000002</v>
      </c>
      <c r="CK77" s="38">
        <f>SUM(R$7:R77)</f>
        <v>0.9999048</v>
      </c>
    </row>
    <row r="78" spans="1:89" ht="13.5">
      <c r="A78" s="38">
        <f t="shared" si="58"/>
        <v>710</v>
      </c>
      <c r="B78" s="38">
        <f t="shared" si="59"/>
        <v>715</v>
      </c>
      <c r="C78" s="38">
        <v>0</v>
      </c>
      <c r="D78" s="38">
        <v>0</v>
      </c>
      <c r="E78" s="38">
        <v>0</v>
      </c>
      <c r="F78" s="38">
        <v>0</v>
      </c>
      <c r="G78" s="38">
        <v>9E-07</v>
      </c>
      <c r="H78" s="38">
        <v>6.5E-06</v>
      </c>
      <c r="I78" s="38">
        <v>0</v>
      </c>
      <c r="J78" s="38">
        <v>0</v>
      </c>
      <c r="K78" s="38">
        <v>1E-07</v>
      </c>
      <c r="L78" s="38">
        <v>2E-07</v>
      </c>
      <c r="M78" s="38">
        <v>1.2E-06</v>
      </c>
      <c r="N78" s="38">
        <v>2E-07</v>
      </c>
      <c r="O78" s="38">
        <v>8E-07</v>
      </c>
      <c r="P78" s="38">
        <v>1.2E-06</v>
      </c>
      <c r="Q78" s="38">
        <v>6.7E-06</v>
      </c>
      <c r="R78" s="38">
        <v>1.24E-05</v>
      </c>
      <c r="T78" s="38">
        <f t="shared" si="52"/>
        <v>715</v>
      </c>
      <c r="U78" s="40">
        <f>IF(AND(SUM(C$7:C78)&gt;0.025,SUM(C$7:C78)&lt;0.975),IF(C78=MAX(C$7:C$107),"max","*"),"")</f>
      </c>
      <c r="V78" s="40">
        <f>IF(AND(SUM(D$7:D78)&gt;0.025,SUM(D$7:D78)&lt;0.975),IF(D78=MAX(D$7:D$107),"max","*"),"")</f>
      </c>
      <c r="W78" s="40">
        <f>IF(AND(SUM(E$7:E78)&gt;0.025,SUM(E$7:E78)&lt;0.975),IF(E78=MAX(E$7:E$107),"max","*"),"")</f>
      </c>
      <c r="X78" s="40">
        <f>IF(AND(SUM(F$7:F78)&gt;0.025,SUM(F$7:F78)&lt;0.975),IF(F78=MAX(F$7:F$107),"max","*"),"")</f>
      </c>
      <c r="Y78" s="40">
        <f>IF(AND(SUM(G$7:G78)&gt;0.025,SUM(G$7:G78)&lt;0.975),IF(G78=MAX(G$7:G$107),"max","*"),"")</f>
      </c>
      <c r="Z78" s="40">
        <f>IF(AND(SUM(H$7:H78)&gt;0.025,SUM(H$7:H78)&lt;0.975),IF(H78=MAX(H$7:H$107),"max","*"),"")</f>
      </c>
      <c r="AA78" s="40">
        <f>IF(AND(SUM(I$7:I78)&gt;0.025,SUM(I$7:I78)&lt;0.975),IF(I78=MAX(I$7:I$107),"max","*"),"")</f>
      </c>
      <c r="AB78" s="40">
        <f>IF(AND(SUM(J$7:J78)&gt;0.025,SUM(J$7:J78)&lt;0.975),IF(J78=MAX(J$7:J$107),"max","*"),"")</f>
      </c>
      <c r="AC78" s="40">
        <f>IF(AND(SUM(K$7:K78)&gt;0.025,SUM(K$7:K78)&lt;0.975),IF(K78=MAX(K$7:K$107),"max","*"),"")</f>
      </c>
      <c r="AD78" s="40">
        <f>IF(AND(SUM(L$7:L78)&gt;0.025,SUM(L$7:L78)&lt;0.975),IF(L78=MAX(L$7:L$107),"max","*"),"")</f>
      </c>
      <c r="AE78" s="40">
        <f>IF(AND(SUM(M$7:M78)&gt;0.025,SUM(M$7:M78)&lt;0.975),IF(M78=MAX(M$7:M$107),"max","*"),"")</f>
      </c>
      <c r="AF78" s="40">
        <f>IF(AND(SUM(N$7:N78)&gt;0.025,SUM(N$7:N78)&lt;0.975),IF(N78=MAX(N$7:N$107),"max","*"),"")</f>
      </c>
      <c r="AG78" s="40">
        <f>IF(AND(SUM(O$7:O78)&gt;0.025,SUM(O$7:O78)&lt;0.975),IF(O78=MAX(O$7:O$107),"max","*"),"")</f>
      </c>
      <c r="AH78" s="40">
        <f>IF(AND(SUM(P$7:P78)&gt;0.025,SUM(P$7:P78)&lt;0.975),IF(P78=MAX(P$7:P$107),"max","*"),"")</f>
      </c>
      <c r="AI78" s="40">
        <f>IF(AND(SUM(Q$7:Q78)&gt;0.025,SUM(Q$7:Q78)&lt;0.975),IF(Q78=MAX(Q$7:Q$107),"max","*"),"")</f>
      </c>
      <c r="AJ78" s="40">
        <f>IF(AND(SUM(R$7:R78)&gt;0.025,SUM(R$7:R78)&lt;0.975),IF(R78=MAX(R$7:R$107),"max","*"),"")</f>
      </c>
      <c r="AL78" s="38">
        <f t="shared" si="60"/>
        <v>715</v>
      </c>
      <c r="AM78" s="40"/>
      <c r="AN78" s="38">
        <f t="shared" si="53"/>
        <v>0</v>
      </c>
      <c r="AO78" s="38">
        <f t="shared" si="26"/>
        <v>0</v>
      </c>
      <c r="AP78" s="38">
        <f t="shared" si="27"/>
        <v>0</v>
      </c>
      <c r="AQ78" s="38">
        <f t="shared" si="28"/>
        <v>0</v>
      </c>
      <c r="AR78" s="38">
        <f t="shared" si="29"/>
        <v>0.0006435</v>
      </c>
      <c r="AS78" s="38">
        <f t="shared" si="30"/>
        <v>0.0046475</v>
      </c>
      <c r="AT78" s="38">
        <f t="shared" si="31"/>
        <v>0</v>
      </c>
      <c r="AU78" s="38">
        <f t="shared" si="32"/>
        <v>0</v>
      </c>
      <c r="AV78" s="38">
        <f t="shared" si="33"/>
        <v>7.15E-05</v>
      </c>
      <c r="AW78" s="38">
        <f t="shared" si="34"/>
        <v>0.000143</v>
      </c>
      <c r="AX78" s="38">
        <f t="shared" si="43"/>
        <v>0.0008579999999999999</v>
      </c>
      <c r="AY78" s="38">
        <f t="shared" si="54"/>
        <v>0.000143</v>
      </c>
      <c r="AZ78" s="38">
        <f t="shared" si="55"/>
        <v>0.000572</v>
      </c>
      <c r="BA78" s="38">
        <f t="shared" si="44"/>
        <v>0.0008579999999999999</v>
      </c>
      <c r="BB78" s="38">
        <f t="shared" si="45"/>
        <v>0.0047905000000000005</v>
      </c>
      <c r="BC78" s="38">
        <f t="shared" si="45"/>
        <v>0.008866</v>
      </c>
      <c r="BE78" s="38">
        <f t="shared" si="36"/>
        <v>0</v>
      </c>
      <c r="BF78" s="38">
        <f t="shared" si="46"/>
        <v>0</v>
      </c>
      <c r="BG78" s="38">
        <f t="shared" si="47"/>
        <v>0</v>
      </c>
      <c r="BH78" s="38">
        <f t="shared" si="48"/>
        <v>0</v>
      </c>
      <c r="BI78" s="38">
        <f t="shared" si="49"/>
        <v>0.17416874589819342</v>
      </c>
      <c r="BJ78" s="38">
        <f t="shared" si="50"/>
        <v>1.2673979947228273</v>
      </c>
      <c r="BK78" s="38">
        <f t="shared" si="51"/>
        <v>0</v>
      </c>
      <c r="BL78" s="38">
        <f t="shared" si="37"/>
        <v>0</v>
      </c>
      <c r="BM78" s="38">
        <f t="shared" si="38"/>
        <v>0.024111011816118178</v>
      </c>
      <c r="BN78" s="38">
        <f t="shared" si="39"/>
        <v>0.04635648029737421</v>
      </c>
      <c r="BO78" s="38">
        <f t="shared" si="40"/>
        <v>0.2630727774444859</v>
      </c>
      <c r="BP78" s="38">
        <f t="shared" si="41"/>
        <v>0.04303365316633043</v>
      </c>
      <c r="BQ78" s="38">
        <f t="shared" si="56"/>
        <v>0.16838089021074956</v>
      </c>
      <c r="BR78" s="38">
        <f t="shared" si="42"/>
        <v>0.25158975071387696</v>
      </c>
      <c r="BS78" s="38">
        <f t="shared" si="57"/>
        <v>1.338573497021696</v>
      </c>
      <c r="BT78" s="38">
        <f t="shared" si="57"/>
        <v>2.377002590782537</v>
      </c>
      <c r="BV78" s="38">
        <f>SUM(C$7:C78)</f>
        <v>0.9999999999999999</v>
      </c>
      <c r="BW78" s="38">
        <f>SUM(D$7:D78)</f>
        <v>0.9999997999999999</v>
      </c>
      <c r="BX78" s="38">
        <f>SUM(E$7:E78)</f>
        <v>0.9999999</v>
      </c>
      <c r="BY78" s="38">
        <f>SUM(F$7:F78)</f>
        <v>0.9999957000000005</v>
      </c>
      <c r="BZ78" s="38">
        <f>SUM(G$7:G78)</f>
        <v>0.9999870000000001</v>
      </c>
      <c r="CA78" s="38">
        <f>SUM(H$7:H78)</f>
        <v>0.9999874</v>
      </c>
      <c r="CB78" s="38">
        <f>SUM(I$7:I78)</f>
        <v>0.9999980999999999</v>
      </c>
      <c r="CC78" s="38">
        <f>SUM(J$7:J78)</f>
        <v>1.0000001</v>
      </c>
      <c r="CD78" s="38">
        <f>SUM(K$7:K78)</f>
        <v>0.9999992999999998</v>
      </c>
      <c r="CE78" s="38">
        <f>SUM(L$7:L78)</f>
        <v>0.9999996999999998</v>
      </c>
      <c r="CF78" s="38">
        <f>SUM(M$7:M78)</f>
        <v>0.9999977999999998</v>
      </c>
      <c r="CG78" s="38">
        <f>SUM(N$7:N78)</f>
        <v>0.9999975000000001</v>
      </c>
      <c r="CH78" s="38">
        <f>SUM(O$7:O78)</f>
        <v>0.9999936000000003</v>
      </c>
      <c r="CI78" s="38">
        <f>SUM(P$7:P78)</f>
        <v>0.9999919000000004</v>
      </c>
      <c r="CJ78" s="38">
        <f>SUM(Q$7:Q78)</f>
        <v>0.9999773000000002</v>
      </c>
      <c r="CK78" s="38">
        <f>SUM(R$7:R78)</f>
        <v>0.9999172000000001</v>
      </c>
    </row>
    <row r="79" spans="1:89" ht="13.5">
      <c r="A79" s="38">
        <f t="shared" si="58"/>
        <v>720</v>
      </c>
      <c r="B79" s="38">
        <f t="shared" si="59"/>
        <v>725</v>
      </c>
      <c r="C79" s="38">
        <v>0</v>
      </c>
      <c r="D79" s="38">
        <v>0</v>
      </c>
      <c r="E79" s="38">
        <v>0</v>
      </c>
      <c r="F79" s="38">
        <v>1E-07</v>
      </c>
      <c r="G79" s="38">
        <v>3E-07</v>
      </c>
      <c r="H79" s="38">
        <v>3E-06</v>
      </c>
      <c r="I79" s="38">
        <v>5E-07</v>
      </c>
      <c r="J79" s="38">
        <v>1E-07</v>
      </c>
      <c r="K79" s="38">
        <v>3E-07</v>
      </c>
      <c r="L79" s="38">
        <v>0</v>
      </c>
      <c r="M79" s="38">
        <v>3E-07</v>
      </c>
      <c r="N79" s="38">
        <v>2E-07</v>
      </c>
      <c r="O79" s="38">
        <v>1E-06</v>
      </c>
      <c r="P79" s="38">
        <v>1.2E-06</v>
      </c>
      <c r="Q79" s="38">
        <v>4E-06</v>
      </c>
      <c r="R79" s="38">
        <v>1.06E-05</v>
      </c>
      <c r="T79" s="38">
        <f t="shared" si="52"/>
        <v>725</v>
      </c>
      <c r="U79" s="40">
        <f>IF(AND(SUM(C$7:C79)&gt;0.025,SUM(C$7:C79)&lt;0.975),IF(C79=MAX(C$7:C$107),"max","*"),"")</f>
      </c>
      <c r="V79" s="40">
        <f>IF(AND(SUM(D$7:D79)&gt;0.025,SUM(D$7:D79)&lt;0.975),IF(D79=MAX(D$7:D$107),"max","*"),"")</f>
      </c>
      <c r="W79" s="40">
        <f>IF(AND(SUM(E$7:E79)&gt;0.025,SUM(E$7:E79)&lt;0.975),IF(E79=MAX(E$7:E$107),"max","*"),"")</f>
      </c>
      <c r="X79" s="40">
        <f>IF(AND(SUM(F$7:F79)&gt;0.025,SUM(F$7:F79)&lt;0.975),IF(F79=MAX(F$7:F$107),"max","*"),"")</f>
      </c>
      <c r="Y79" s="40">
        <f>IF(AND(SUM(G$7:G79)&gt;0.025,SUM(G$7:G79)&lt;0.975),IF(G79=MAX(G$7:G$107),"max","*"),"")</f>
      </c>
      <c r="Z79" s="40">
        <f>IF(AND(SUM(H$7:H79)&gt;0.025,SUM(H$7:H79)&lt;0.975),IF(H79=MAX(H$7:H$107),"max","*"),"")</f>
      </c>
      <c r="AA79" s="40">
        <f>IF(AND(SUM(I$7:I79)&gt;0.025,SUM(I$7:I79)&lt;0.975),IF(I79=MAX(I$7:I$107),"max","*"),"")</f>
      </c>
      <c r="AB79" s="40">
        <f>IF(AND(SUM(J$7:J79)&gt;0.025,SUM(J$7:J79)&lt;0.975),IF(J79=MAX(J$7:J$107),"max","*"),"")</f>
      </c>
      <c r="AC79" s="40">
        <f>IF(AND(SUM(K$7:K79)&gt;0.025,SUM(K$7:K79)&lt;0.975),IF(K79=MAX(K$7:K$107),"max","*"),"")</f>
      </c>
      <c r="AD79" s="40">
        <f>IF(AND(SUM(L$7:L79)&gt;0.025,SUM(L$7:L79)&lt;0.975),IF(L79=MAX(L$7:L$107),"max","*"),"")</f>
      </c>
      <c r="AE79" s="40">
        <f>IF(AND(SUM(M$7:M79)&gt;0.025,SUM(M$7:M79)&lt;0.975),IF(M79=MAX(M$7:M$107),"max","*"),"")</f>
      </c>
      <c r="AF79" s="40">
        <f>IF(AND(SUM(N$7:N79)&gt;0.025,SUM(N$7:N79)&lt;0.975),IF(N79=MAX(N$7:N$107),"max","*"),"")</f>
      </c>
      <c r="AG79" s="40">
        <f>IF(AND(SUM(O$7:O79)&gt;0.025,SUM(O$7:O79)&lt;0.975),IF(O79=MAX(O$7:O$107),"max","*"),"")</f>
      </c>
      <c r="AH79" s="40">
        <f>IF(AND(SUM(P$7:P79)&gt;0.025,SUM(P$7:P79)&lt;0.975),IF(P79=MAX(P$7:P$107),"max","*"),"")</f>
      </c>
      <c r="AI79" s="40">
        <f>IF(AND(SUM(Q$7:Q79)&gt;0.025,SUM(Q$7:Q79)&lt;0.975),IF(Q79=MAX(Q$7:Q$107),"max","*"),"")</f>
      </c>
      <c r="AJ79" s="40">
        <f>IF(AND(SUM(R$7:R79)&gt;0.025,SUM(R$7:R79)&lt;0.975),IF(R79=MAX(R$7:R$107),"max","*"),"")</f>
      </c>
      <c r="AL79" s="38">
        <f t="shared" si="60"/>
        <v>725</v>
      </c>
      <c r="AM79" s="40"/>
      <c r="AN79" s="38">
        <f t="shared" si="53"/>
        <v>0</v>
      </c>
      <c r="AO79" s="38">
        <f t="shared" si="26"/>
        <v>0</v>
      </c>
      <c r="AP79" s="38">
        <f t="shared" si="27"/>
        <v>0</v>
      </c>
      <c r="AQ79" s="38">
        <f t="shared" si="28"/>
        <v>7.25E-05</v>
      </c>
      <c r="AR79" s="38">
        <f t="shared" si="29"/>
        <v>0.0002175</v>
      </c>
      <c r="AS79" s="38">
        <f t="shared" si="30"/>
        <v>0.002175</v>
      </c>
      <c r="AT79" s="38">
        <f t="shared" si="31"/>
        <v>0.0003625</v>
      </c>
      <c r="AU79" s="38">
        <f t="shared" si="32"/>
        <v>7.25E-05</v>
      </c>
      <c r="AV79" s="38">
        <f t="shared" si="33"/>
        <v>0.0002175</v>
      </c>
      <c r="AW79" s="38">
        <f t="shared" si="34"/>
        <v>0</v>
      </c>
      <c r="AX79" s="38">
        <f t="shared" si="43"/>
        <v>0.0002175</v>
      </c>
      <c r="AY79" s="38">
        <f t="shared" si="54"/>
        <v>0.000145</v>
      </c>
      <c r="AZ79" s="38">
        <f t="shared" si="55"/>
        <v>0.000725</v>
      </c>
      <c r="BA79" s="38">
        <f t="shared" si="44"/>
        <v>0.00087</v>
      </c>
      <c r="BB79" s="38">
        <f t="shared" si="45"/>
        <v>0.0029</v>
      </c>
      <c r="BC79" s="38">
        <f t="shared" si="45"/>
        <v>0.007685</v>
      </c>
      <c r="BE79" s="38">
        <f t="shared" si="36"/>
        <v>0</v>
      </c>
      <c r="BF79" s="38">
        <f t="shared" si="46"/>
        <v>0</v>
      </c>
      <c r="BG79" s="38">
        <f t="shared" si="47"/>
        <v>0</v>
      </c>
      <c r="BH79" s="38">
        <f t="shared" si="48"/>
        <v>0.021258683774224556</v>
      </c>
      <c r="BI79" s="38">
        <f t="shared" si="49"/>
        <v>0.06072570877373114</v>
      </c>
      <c r="BJ79" s="38">
        <f t="shared" si="50"/>
        <v>0.6117471370813049</v>
      </c>
      <c r="BK79" s="38">
        <f t="shared" si="51"/>
        <v>0.1181168616840498</v>
      </c>
      <c r="BL79" s="38">
        <f t="shared" si="37"/>
        <v>0.024555815572644763</v>
      </c>
      <c r="BM79" s="38">
        <f t="shared" si="38"/>
        <v>0.07530921335435453</v>
      </c>
      <c r="BN79" s="38">
        <f t="shared" si="39"/>
        <v>0</v>
      </c>
      <c r="BO79" s="38">
        <f t="shared" si="40"/>
        <v>0.06860749735712147</v>
      </c>
      <c r="BP79" s="38">
        <f t="shared" si="41"/>
        <v>0.04490910250633043</v>
      </c>
      <c r="BQ79" s="38">
        <f t="shared" si="56"/>
        <v>0.21975164790343696</v>
      </c>
      <c r="BR79" s="38">
        <f t="shared" si="42"/>
        <v>0.26269897636187695</v>
      </c>
      <c r="BS79" s="38">
        <f t="shared" si="57"/>
        <v>0.8353063956708633</v>
      </c>
      <c r="BT79" s="38">
        <f t="shared" si="57"/>
        <v>2.125833460382427</v>
      </c>
      <c r="BV79" s="38">
        <f>SUM(C$7:C79)</f>
        <v>0.9999999999999999</v>
      </c>
      <c r="BW79" s="38">
        <f>SUM(D$7:D79)</f>
        <v>0.9999997999999999</v>
      </c>
      <c r="BX79" s="38">
        <f>SUM(E$7:E79)</f>
        <v>0.9999999</v>
      </c>
      <c r="BY79" s="38">
        <f>SUM(F$7:F79)</f>
        <v>0.9999958000000004</v>
      </c>
      <c r="BZ79" s="38">
        <f>SUM(G$7:G79)</f>
        <v>0.9999873</v>
      </c>
      <c r="CA79" s="38">
        <f>SUM(H$7:H79)</f>
        <v>0.9999904</v>
      </c>
      <c r="CB79" s="38">
        <f>SUM(I$7:I79)</f>
        <v>0.9999985999999998</v>
      </c>
      <c r="CC79" s="38">
        <f>SUM(J$7:J79)</f>
        <v>1.0000002000000001</v>
      </c>
      <c r="CD79" s="38">
        <f>SUM(K$7:K79)</f>
        <v>0.9999995999999998</v>
      </c>
      <c r="CE79" s="38">
        <f>SUM(L$7:L79)</f>
        <v>0.9999996999999998</v>
      </c>
      <c r="CF79" s="38">
        <f>SUM(M$7:M79)</f>
        <v>0.9999980999999998</v>
      </c>
      <c r="CG79" s="38">
        <f>SUM(N$7:N79)</f>
        <v>0.9999977000000001</v>
      </c>
      <c r="CH79" s="38">
        <f>SUM(O$7:O79)</f>
        <v>0.9999946000000003</v>
      </c>
      <c r="CI79" s="38">
        <f>SUM(P$7:P79)</f>
        <v>0.9999931000000004</v>
      </c>
      <c r="CJ79" s="38">
        <f>SUM(Q$7:Q79)</f>
        <v>0.9999813000000002</v>
      </c>
      <c r="CK79" s="38">
        <f>SUM(R$7:R79)</f>
        <v>0.9999278</v>
      </c>
    </row>
    <row r="80" spans="1:89" ht="13.5">
      <c r="A80" s="38">
        <f t="shared" si="58"/>
        <v>730</v>
      </c>
      <c r="B80" s="38">
        <f t="shared" si="59"/>
        <v>735</v>
      </c>
      <c r="C80" s="38">
        <v>0</v>
      </c>
      <c r="D80" s="38">
        <v>0</v>
      </c>
      <c r="E80" s="38">
        <v>0</v>
      </c>
      <c r="F80" s="38">
        <v>3E-07</v>
      </c>
      <c r="G80" s="38">
        <v>3E-07</v>
      </c>
      <c r="H80" s="38">
        <v>2E-07</v>
      </c>
      <c r="I80" s="38">
        <v>1E-07</v>
      </c>
      <c r="J80" s="38">
        <v>1E-07</v>
      </c>
      <c r="K80" s="38">
        <v>1E-07</v>
      </c>
      <c r="L80" s="38">
        <v>1E-07</v>
      </c>
      <c r="M80" s="38">
        <v>1E-07</v>
      </c>
      <c r="N80" s="38">
        <v>3E-07</v>
      </c>
      <c r="O80" s="38">
        <v>8E-07</v>
      </c>
      <c r="P80" s="38">
        <v>9E-07</v>
      </c>
      <c r="Q80" s="38">
        <v>1.4E-06</v>
      </c>
      <c r="R80" s="38">
        <v>1.23E-05</v>
      </c>
      <c r="T80" s="38">
        <f t="shared" si="52"/>
        <v>735</v>
      </c>
      <c r="U80" s="40">
        <f>IF(AND(SUM(C$7:C80)&gt;0.025,SUM(C$7:C80)&lt;0.975),IF(C80=MAX(C$7:C$107),"max","*"),"")</f>
      </c>
      <c r="V80" s="40">
        <f>IF(AND(SUM(D$7:D80)&gt;0.025,SUM(D$7:D80)&lt;0.975),IF(D80=MAX(D$7:D$107),"max","*"),"")</f>
      </c>
      <c r="W80" s="40">
        <f>IF(AND(SUM(E$7:E80)&gt;0.025,SUM(E$7:E80)&lt;0.975),IF(E80=MAX(E$7:E$107),"max","*"),"")</f>
      </c>
      <c r="X80" s="40">
        <f>IF(AND(SUM(F$7:F80)&gt;0.025,SUM(F$7:F80)&lt;0.975),IF(F80=MAX(F$7:F$107),"max","*"),"")</f>
      </c>
      <c r="Y80" s="40">
        <f>IF(AND(SUM(G$7:G80)&gt;0.025,SUM(G$7:G80)&lt;0.975),IF(G80=MAX(G$7:G$107),"max","*"),"")</f>
      </c>
      <c r="Z80" s="40">
        <f>IF(AND(SUM(H$7:H80)&gt;0.025,SUM(H$7:H80)&lt;0.975),IF(H80=MAX(H$7:H$107),"max","*"),"")</f>
      </c>
      <c r="AA80" s="40">
        <f>IF(AND(SUM(I$7:I80)&gt;0.025,SUM(I$7:I80)&lt;0.975),IF(I80=MAX(I$7:I$107),"max","*"),"")</f>
      </c>
      <c r="AB80" s="40">
        <f>IF(AND(SUM(J$7:J80)&gt;0.025,SUM(J$7:J80)&lt;0.975),IF(J80=MAX(J$7:J$107),"max","*"),"")</f>
      </c>
      <c r="AC80" s="40">
        <f>IF(AND(SUM(K$7:K80)&gt;0.025,SUM(K$7:K80)&lt;0.975),IF(K80=MAX(K$7:K$107),"max","*"),"")</f>
      </c>
      <c r="AD80" s="40">
        <f>IF(AND(SUM(L$7:L80)&gt;0.025,SUM(L$7:L80)&lt;0.975),IF(L80=MAX(L$7:L$107),"max","*"),"")</f>
      </c>
      <c r="AE80" s="40">
        <f>IF(AND(SUM(M$7:M80)&gt;0.025,SUM(M$7:M80)&lt;0.975),IF(M80=MAX(M$7:M$107),"max","*"),"")</f>
      </c>
      <c r="AF80" s="40">
        <f>IF(AND(SUM(N$7:N80)&gt;0.025,SUM(N$7:N80)&lt;0.975),IF(N80=MAX(N$7:N$107),"max","*"),"")</f>
      </c>
      <c r="AG80" s="40">
        <f>IF(AND(SUM(O$7:O80)&gt;0.025,SUM(O$7:O80)&lt;0.975),IF(O80=MAX(O$7:O$107),"max","*"),"")</f>
      </c>
      <c r="AH80" s="40">
        <f>IF(AND(SUM(P$7:P80)&gt;0.025,SUM(P$7:P80)&lt;0.975),IF(P80=MAX(P$7:P$107),"max","*"),"")</f>
      </c>
      <c r="AI80" s="40">
        <f>IF(AND(SUM(Q$7:Q80)&gt;0.025,SUM(Q$7:Q80)&lt;0.975),IF(Q80=MAX(Q$7:Q$107),"max","*"),"")</f>
      </c>
      <c r="AJ80" s="40">
        <f>IF(AND(SUM(R$7:R80)&gt;0.025,SUM(R$7:R80)&lt;0.975),IF(R80=MAX(R$7:R$107),"max","*"),"")</f>
      </c>
      <c r="AL80" s="38">
        <f t="shared" si="60"/>
        <v>735</v>
      </c>
      <c r="AM80" s="40"/>
      <c r="AN80" s="38">
        <f t="shared" si="53"/>
        <v>0</v>
      </c>
      <c r="AO80" s="38">
        <f t="shared" si="26"/>
        <v>0</v>
      </c>
      <c r="AP80" s="38">
        <f t="shared" si="27"/>
        <v>0</v>
      </c>
      <c r="AQ80" s="38">
        <f t="shared" si="28"/>
        <v>0.0002205</v>
      </c>
      <c r="AR80" s="38">
        <f t="shared" si="29"/>
        <v>0.0002205</v>
      </c>
      <c r="AS80" s="38">
        <f t="shared" si="30"/>
        <v>0.000147</v>
      </c>
      <c r="AT80" s="38">
        <f t="shared" si="31"/>
        <v>7.35E-05</v>
      </c>
      <c r="AU80" s="38">
        <f t="shared" si="32"/>
        <v>7.35E-05</v>
      </c>
      <c r="AV80" s="38">
        <f t="shared" si="33"/>
        <v>7.35E-05</v>
      </c>
      <c r="AW80" s="38">
        <f t="shared" si="34"/>
        <v>7.35E-05</v>
      </c>
      <c r="AX80" s="38">
        <f t="shared" si="43"/>
        <v>7.35E-05</v>
      </c>
      <c r="AY80" s="38">
        <f t="shared" si="54"/>
        <v>0.0002205</v>
      </c>
      <c r="AZ80" s="38">
        <f t="shared" si="55"/>
        <v>0.000588</v>
      </c>
      <c r="BA80" s="38">
        <f t="shared" si="44"/>
        <v>0.0006615</v>
      </c>
      <c r="BB80" s="38">
        <f t="shared" si="45"/>
        <v>0.001029</v>
      </c>
      <c r="BC80" s="38">
        <f t="shared" si="45"/>
        <v>0.0090405</v>
      </c>
      <c r="BE80" s="38">
        <f t="shared" si="36"/>
        <v>0</v>
      </c>
      <c r="BF80" s="38">
        <f t="shared" si="46"/>
        <v>0</v>
      </c>
      <c r="BG80" s="38">
        <f t="shared" si="47"/>
        <v>0</v>
      </c>
      <c r="BH80" s="38">
        <f t="shared" si="48"/>
        <v>0.06657247973467367</v>
      </c>
      <c r="BI80" s="38">
        <f t="shared" si="49"/>
        <v>0.06345516891473113</v>
      </c>
      <c r="BJ80" s="38">
        <f t="shared" si="50"/>
        <v>0.04260942356808699</v>
      </c>
      <c r="BK80" s="38">
        <f t="shared" si="51"/>
        <v>0.024605449953809963</v>
      </c>
      <c r="BL80" s="38">
        <f t="shared" si="37"/>
        <v>0.025556892069644763</v>
      </c>
      <c r="BM80" s="38">
        <f t="shared" si="38"/>
        <v>0.02611513042011818</v>
      </c>
      <c r="BN80" s="38">
        <f t="shared" si="39"/>
        <v>0.025143991540687104</v>
      </c>
      <c r="BO80" s="38">
        <f t="shared" si="40"/>
        <v>0.023835600117707155</v>
      </c>
      <c r="BP80" s="38">
        <f t="shared" si="41"/>
        <v>0.07023682776949564</v>
      </c>
      <c r="BQ80" s="38">
        <f t="shared" si="56"/>
        <v>0.18338174643474955</v>
      </c>
      <c r="BR80" s="38">
        <f t="shared" si="42"/>
        <v>0.20553615150740773</v>
      </c>
      <c r="BS80" s="38">
        <f t="shared" si="57"/>
        <v>0.30529255221880214</v>
      </c>
      <c r="BT80" s="38">
        <f t="shared" si="57"/>
        <v>2.57816481564842</v>
      </c>
      <c r="BV80" s="38">
        <f>SUM(C$7:C80)</f>
        <v>0.9999999999999999</v>
      </c>
      <c r="BW80" s="38">
        <f>SUM(D$7:D80)</f>
        <v>0.9999997999999999</v>
      </c>
      <c r="BX80" s="38">
        <f>SUM(E$7:E80)</f>
        <v>0.9999999</v>
      </c>
      <c r="BY80" s="38">
        <f>SUM(F$7:F80)</f>
        <v>0.9999961000000004</v>
      </c>
      <c r="BZ80" s="38">
        <f>SUM(G$7:G80)</f>
        <v>0.9999876</v>
      </c>
      <c r="CA80" s="38">
        <f>SUM(H$7:H80)</f>
        <v>0.9999906</v>
      </c>
      <c r="CB80" s="38">
        <f>SUM(I$7:I80)</f>
        <v>0.9999986999999998</v>
      </c>
      <c r="CC80" s="38">
        <f>SUM(J$7:J80)</f>
        <v>1.0000003000000002</v>
      </c>
      <c r="CD80" s="38">
        <f>SUM(K$7:K80)</f>
        <v>0.9999996999999997</v>
      </c>
      <c r="CE80" s="38">
        <f>SUM(L$7:L80)</f>
        <v>0.9999997999999998</v>
      </c>
      <c r="CF80" s="38">
        <f>SUM(M$7:M80)</f>
        <v>0.9999981999999997</v>
      </c>
      <c r="CG80" s="38">
        <f>SUM(N$7:N80)</f>
        <v>0.999998</v>
      </c>
      <c r="CH80" s="38">
        <f>SUM(O$7:O80)</f>
        <v>0.9999954000000003</v>
      </c>
      <c r="CI80" s="38">
        <f>SUM(P$7:P80)</f>
        <v>0.9999940000000004</v>
      </c>
      <c r="CJ80" s="38">
        <f>SUM(Q$7:Q80)</f>
        <v>0.9999827000000002</v>
      </c>
      <c r="CK80" s="38">
        <f>SUM(R$7:R80)</f>
        <v>0.9999401</v>
      </c>
    </row>
    <row r="81" spans="1:89" ht="13.5">
      <c r="A81" s="38">
        <f t="shared" si="58"/>
        <v>740</v>
      </c>
      <c r="B81" s="38">
        <f t="shared" si="59"/>
        <v>745</v>
      </c>
      <c r="C81" s="38">
        <v>0</v>
      </c>
      <c r="D81" s="38">
        <v>0</v>
      </c>
      <c r="E81" s="38">
        <v>1E-07</v>
      </c>
      <c r="F81" s="38">
        <v>3.7E-06</v>
      </c>
      <c r="G81" s="38">
        <v>5E-07</v>
      </c>
      <c r="H81" s="38">
        <v>1E-07</v>
      </c>
      <c r="I81" s="38">
        <v>2E-07</v>
      </c>
      <c r="J81" s="38">
        <v>0</v>
      </c>
      <c r="K81" s="38">
        <v>1E-07</v>
      </c>
      <c r="L81" s="38">
        <v>1E-07</v>
      </c>
      <c r="M81" s="38">
        <v>1E-07</v>
      </c>
      <c r="N81" s="38">
        <v>2E-07</v>
      </c>
      <c r="O81" s="38">
        <v>3E-07</v>
      </c>
      <c r="P81" s="38">
        <v>5E-07</v>
      </c>
      <c r="Q81" s="38">
        <v>2.5E-06</v>
      </c>
      <c r="R81" s="38">
        <v>5.8E-06</v>
      </c>
      <c r="T81" s="38">
        <f t="shared" si="52"/>
        <v>745</v>
      </c>
      <c r="U81" s="40">
        <f>IF(AND(SUM(C$7:C81)&gt;0.025,SUM(C$7:C81)&lt;0.975),IF(C81=MAX(C$7:C$107),"max","*"),"")</f>
      </c>
      <c r="V81" s="40">
        <f>IF(AND(SUM(D$7:D81)&gt;0.025,SUM(D$7:D81)&lt;0.975),IF(D81=MAX(D$7:D$107),"max","*"),"")</f>
      </c>
      <c r="W81" s="40">
        <f>IF(AND(SUM(E$7:E81)&gt;0.025,SUM(E$7:E81)&lt;0.975),IF(E81=MAX(E$7:E$107),"max","*"),"")</f>
      </c>
      <c r="X81" s="40">
        <f>IF(AND(SUM(F$7:F81)&gt;0.025,SUM(F$7:F81)&lt;0.975),IF(F81=MAX(F$7:F$107),"max","*"),"")</f>
      </c>
      <c r="Y81" s="40">
        <f>IF(AND(SUM(G$7:G81)&gt;0.025,SUM(G$7:G81)&lt;0.975),IF(G81=MAX(G$7:G$107),"max","*"),"")</f>
      </c>
      <c r="Z81" s="40">
        <f>IF(AND(SUM(H$7:H81)&gt;0.025,SUM(H$7:H81)&lt;0.975),IF(H81=MAX(H$7:H$107),"max","*"),"")</f>
      </c>
      <c r="AA81" s="40">
        <f>IF(AND(SUM(I$7:I81)&gt;0.025,SUM(I$7:I81)&lt;0.975),IF(I81=MAX(I$7:I$107),"max","*"),"")</f>
      </c>
      <c r="AB81" s="40">
        <f>IF(AND(SUM(J$7:J81)&gt;0.025,SUM(J$7:J81)&lt;0.975),IF(J81=MAX(J$7:J$107),"max","*"),"")</f>
      </c>
      <c r="AC81" s="40">
        <f>IF(AND(SUM(K$7:K81)&gt;0.025,SUM(K$7:K81)&lt;0.975),IF(K81=MAX(K$7:K$107),"max","*"),"")</f>
      </c>
      <c r="AD81" s="40">
        <f>IF(AND(SUM(L$7:L81)&gt;0.025,SUM(L$7:L81)&lt;0.975),IF(L81=MAX(L$7:L$107),"max","*"),"")</f>
      </c>
      <c r="AE81" s="40">
        <f>IF(AND(SUM(M$7:M81)&gt;0.025,SUM(M$7:M81)&lt;0.975),IF(M81=MAX(M$7:M$107),"max","*"),"")</f>
      </c>
      <c r="AF81" s="40">
        <f>IF(AND(SUM(N$7:N81)&gt;0.025,SUM(N$7:N81)&lt;0.975),IF(N81=MAX(N$7:N$107),"max","*"),"")</f>
      </c>
      <c r="AG81" s="40">
        <f>IF(AND(SUM(O$7:O81)&gt;0.025,SUM(O$7:O81)&lt;0.975),IF(O81=MAX(O$7:O$107),"max","*"),"")</f>
      </c>
      <c r="AH81" s="40">
        <f>IF(AND(SUM(P$7:P81)&gt;0.025,SUM(P$7:P81)&lt;0.975),IF(P81=MAX(P$7:P$107),"max","*"),"")</f>
      </c>
      <c r="AI81" s="40">
        <f>IF(AND(SUM(Q$7:Q81)&gt;0.025,SUM(Q$7:Q81)&lt;0.975),IF(Q81=MAX(Q$7:Q$107),"max","*"),"")</f>
      </c>
      <c r="AJ81" s="40">
        <f>IF(AND(SUM(R$7:R81)&gt;0.025,SUM(R$7:R81)&lt;0.975),IF(R81=MAX(R$7:R$107),"max","*"),"")</f>
      </c>
      <c r="AL81" s="38">
        <f t="shared" si="60"/>
        <v>745</v>
      </c>
      <c r="AM81" s="40"/>
      <c r="AN81" s="38">
        <f t="shared" si="53"/>
        <v>0</v>
      </c>
      <c r="AO81" s="38">
        <f t="shared" si="26"/>
        <v>0</v>
      </c>
      <c r="AP81" s="38">
        <f t="shared" si="27"/>
        <v>7.45E-05</v>
      </c>
      <c r="AQ81" s="38">
        <f t="shared" si="28"/>
        <v>0.0027565000000000003</v>
      </c>
      <c r="AR81" s="38">
        <f t="shared" si="29"/>
        <v>0.0003725</v>
      </c>
      <c r="AS81" s="38">
        <f t="shared" si="30"/>
        <v>7.45E-05</v>
      </c>
      <c r="AT81" s="38">
        <f t="shared" si="31"/>
        <v>0.000149</v>
      </c>
      <c r="AU81" s="38">
        <f t="shared" si="32"/>
        <v>0</v>
      </c>
      <c r="AV81" s="38">
        <f t="shared" si="33"/>
        <v>7.45E-05</v>
      </c>
      <c r="AW81" s="38">
        <f t="shared" si="34"/>
        <v>7.45E-05</v>
      </c>
      <c r="AX81" s="38">
        <f t="shared" si="43"/>
        <v>7.45E-05</v>
      </c>
      <c r="AY81" s="38">
        <f t="shared" si="54"/>
        <v>0.000149</v>
      </c>
      <c r="AZ81" s="38">
        <f t="shared" si="55"/>
        <v>0.00022349999999999998</v>
      </c>
      <c r="BA81" s="38">
        <f t="shared" si="44"/>
        <v>0.0003725</v>
      </c>
      <c r="BB81" s="38">
        <f t="shared" si="45"/>
        <v>0.0018625000000000002</v>
      </c>
      <c r="BC81" s="38">
        <f t="shared" si="45"/>
        <v>0.004321</v>
      </c>
      <c r="BE81" s="38">
        <f t="shared" si="36"/>
        <v>0</v>
      </c>
      <c r="BF81" s="38">
        <f t="shared" si="46"/>
        <v>0</v>
      </c>
      <c r="BG81" s="38">
        <f t="shared" si="47"/>
        <v>0.024494813252952254</v>
      </c>
      <c r="BH81" s="38">
        <f t="shared" si="48"/>
        <v>0.8562898671423087</v>
      </c>
      <c r="BI81" s="38">
        <f t="shared" si="49"/>
        <v>0.11040771509288523</v>
      </c>
      <c r="BJ81" s="38">
        <f t="shared" si="50"/>
        <v>0.022237852332043496</v>
      </c>
      <c r="BK81" s="38">
        <f t="shared" si="51"/>
        <v>0.05121505514161992</v>
      </c>
      <c r="BL81" s="38">
        <f t="shared" si="37"/>
        <v>0</v>
      </c>
      <c r="BM81" s="38">
        <f t="shared" si="38"/>
        <v>0.027147189722118183</v>
      </c>
      <c r="BN81" s="38">
        <f t="shared" si="39"/>
        <v>0.0261568672366871</v>
      </c>
      <c r="BO81" s="38">
        <f t="shared" si="40"/>
        <v>0.024822034449707157</v>
      </c>
      <c r="BP81" s="38">
        <f t="shared" si="41"/>
        <v>0.04878000118633043</v>
      </c>
      <c r="BQ81" s="38">
        <f t="shared" si="56"/>
        <v>0.07167081545503108</v>
      </c>
      <c r="BR81" s="38">
        <f t="shared" si="42"/>
        <v>0.11901559485744873</v>
      </c>
      <c r="BS81" s="38">
        <f t="shared" si="57"/>
        <v>0.5687640463442897</v>
      </c>
      <c r="BT81" s="38">
        <f t="shared" si="57"/>
        <v>1.2694080953247997</v>
      </c>
      <c r="BV81" s="38">
        <f>SUM(C$7:C81)</f>
        <v>0.9999999999999999</v>
      </c>
      <c r="BW81" s="38">
        <f>SUM(D$7:D81)</f>
        <v>0.9999997999999999</v>
      </c>
      <c r="BX81" s="38">
        <f>SUM(E$7:E81)</f>
        <v>1</v>
      </c>
      <c r="BY81" s="38">
        <f>SUM(F$7:F81)</f>
        <v>0.9999998000000004</v>
      </c>
      <c r="BZ81" s="38">
        <f>SUM(G$7:G81)</f>
        <v>0.9999880999999999</v>
      </c>
      <c r="CA81" s="38">
        <f>SUM(H$7:H81)</f>
        <v>0.9999906999999999</v>
      </c>
      <c r="CB81" s="38">
        <f>SUM(I$7:I81)</f>
        <v>0.9999988999999998</v>
      </c>
      <c r="CC81" s="38">
        <f>SUM(J$7:J81)</f>
        <v>1.0000003000000002</v>
      </c>
      <c r="CD81" s="38">
        <f>SUM(K$7:K81)</f>
        <v>0.9999997999999997</v>
      </c>
      <c r="CE81" s="38">
        <f>SUM(L$7:L81)</f>
        <v>0.9999998999999997</v>
      </c>
      <c r="CF81" s="38">
        <f>SUM(M$7:M81)</f>
        <v>0.9999982999999997</v>
      </c>
      <c r="CG81" s="38">
        <f>SUM(N$7:N81)</f>
        <v>0.9999982000000001</v>
      </c>
      <c r="CH81" s="38">
        <f>SUM(O$7:O81)</f>
        <v>0.9999957000000003</v>
      </c>
      <c r="CI81" s="38">
        <f>SUM(P$7:P81)</f>
        <v>0.9999945000000003</v>
      </c>
      <c r="CJ81" s="38">
        <f>SUM(Q$7:Q81)</f>
        <v>0.9999852000000002</v>
      </c>
      <c r="CK81" s="38">
        <f>SUM(R$7:R81)</f>
        <v>0.9999458999999999</v>
      </c>
    </row>
    <row r="82" spans="1:89" ht="13.5">
      <c r="A82" s="38">
        <f t="shared" si="58"/>
        <v>750</v>
      </c>
      <c r="B82" s="38">
        <f t="shared" si="59"/>
        <v>755</v>
      </c>
      <c r="C82" s="38">
        <v>0</v>
      </c>
      <c r="D82" s="38">
        <v>0</v>
      </c>
      <c r="E82" s="38">
        <v>0</v>
      </c>
      <c r="F82" s="38">
        <v>0</v>
      </c>
      <c r="G82" s="38">
        <v>9E-07</v>
      </c>
      <c r="H82" s="38">
        <v>1E-07</v>
      </c>
      <c r="I82" s="38">
        <v>0</v>
      </c>
      <c r="J82" s="38">
        <v>0</v>
      </c>
      <c r="K82" s="38">
        <v>0</v>
      </c>
      <c r="L82" s="38">
        <v>2E-07</v>
      </c>
      <c r="M82" s="38">
        <v>1E-07</v>
      </c>
      <c r="N82" s="38">
        <v>1E-07</v>
      </c>
      <c r="O82" s="38">
        <v>1.4E-06</v>
      </c>
      <c r="P82" s="38">
        <v>8E-07</v>
      </c>
      <c r="Q82" s="38">
        <v>1.4E-06</v>
      </c>
      <c r="R82" s="38">
        <v>6.6E-06</v>
      </c>
      <c r="T82" s="38">
        <f t="shared" si="52"/>
        <v>755</v>
      </c>
      <c r="U82" s="40">
        <f>IF(AND(SUM(C$7:C82)&gt;0.025,SUM(C$7:C82)&lt;0.975),IF(C82=MAX(C$7:C$107),"max","*"),"")</f>
      </c>
      <c r="V82" s="40">
        <f>IF(AND(SUM(D$7:D82)&gt;0.025,SUM(D$7:D82)&lt;0.975),IF(D82=MAX(D$7:D$107),"max","*"),"")</f>
      </c>
      <c r="W82" s="40">
        <f>IF(AND(SUM(E$7:E82)&gt;0.025,SUM(E$7:E82)&lt;0.975),IF(E82=MAX(E$7:E$107),"max","*"),"")</f>
      </c>
      <c r="X82" s="40">
        <f>IF(AND(SUM(F$7:F82)&gt;0.025,SUM(F$7:F82)&lt;0.975),IF(F82=MAX(F$7:F$107),"max","*"),"")</f>
      </c>
      <c r="Y82" s="40">
        <f>IF(AND(SUM(G$7:G82)&gt;0.025,SUM(G$7:G82)&lt;0.975),IF(G82=MAX(G$7:G$107),"max","*"),"")</f>
      </c>
      <c r="Z82" s="40">
        <f>IF(AND(SUM(H$7:H82)&gt;0.025,SUM(H$7:H82)&lt;0.975),IF(H82=MAX(H$7:H$107),"max","*"),"")</f>
      </c>
      <c r="AA82" s="40">
        <f>IF(AND(SUM(I$7:I82)&gt;0.025,SUM(I$7:I82)&lt;0.975),IF(I82=MAX(I$7:I$107),"max","*"),"")</f>
      </c>
      <c r="AB82" s="40">
        <f>IF(AND(SUM(J$7:J82)&gt;0.025,SUM(J$7:J82)&lt;0.975),IF(J82=MAX(J$7:J$107),"max","*"),"")</f>
      </c>
      <c r="AC82" s="40">
        <f>IF(AND(SUM(K$7:K82)&gt;0.025,SUM(K$7:K82)&lt;0.975),IF(K82=MAX(K$7:K$107),"max","*"),"")</f>
      </c>
      <c r="AD82" s="40">
        <f>IF(AND(SUM(L$7:L82)&gt;0.025,SUM(L$7:L82)&lt;0.975),IF(L82=MAX(L$7:L$107),"max","*"),"")</f>
      </c>
      <c r="AE82" s="40">
        <f>IF(AND(SUM(M$7:M82)&gt;0.025,SUM(M$7:M82)&lt;0.975),IF(M82=MAX(M$7:M$107),"max","*"),"")</f>
      </c>
      <c r="AF82" s="40">
        <f>IF(AND(SUM(N$7:N82)&gt;0.025,SUM(N$7:N82)&lt;0.975),IF(N82=MAX(N$7:N$107),"max","*"),"")</f>
      </c>
      <c r="AG82" s="40">
        <f>IF(AND(SUM(O$7:O82)&gt;0.025,SUM(O$7:O82)&lt;0.975),IF(O82=MAX(O$7:O$107),"max","*"),"")</f>
      </c>
      <c r="AH82" s="40">
        <f>IF(AND(SUM(P$7:P82)&gt;0.025,SUM(P$7:P82)&lt;0.975),IF(P82=MAX(P$7:P$107),"max","*"),"")</f>
      </c>
      <c r="AI82" s="40">
        <f>IF(AND(SUM(Q$7:Q82)&gt;0.025,SUM(Q$7:Q82)&lt;0.975),IF(Q82=MAX(Q$7:Q$107),"max","*"),"")</f>
      </c>
      <c r="AJ82" s="40">
        <f>IF(AND(SUM(R$7:R82)&gt;0.025,SUM(R$7:R82)&lt;0.975),IF(R82=MAX(R$7:R$107),"max","*"),"")</f>
      </c>
      <c r="AL82" s="38">
        <f t="shared" si="60"/>
        <v>755</v>
      </c>
      <c r="AM82" s="40"/>
      <c r="AN82" s="38">
        <f t="shared" si="53"/>
        <v>0</v>
      </c>
      <c r="AO82" s="38">
        <f t="shared" si="26"/>
        <v>0</v>
      </c>
      <c r="AP82" s="38">
        <f t="shared" si="27"/>
        <v>0</v>
      </c>
      <c r="AQ82" s="38">
        <f t="shared" si="28"/>
        <v>0</v>
      </c>
      <c r="AR82" s="38">
        <f t="shared" si="29"/>
        <v>0.0006795</v>
      </c>
      <c r="AS82" s="38">
        <f t="shared" si="30"/>
        <v>7.549999999999999E-05</v>
      </c>
      <c r="AT82" s="38">
        <f t="shared" si="31"/>
        <v>0</v>
      </c>
      <c r="AU82" s="38">
        <f t="shared" si="32"/>
        <v>0</v>
      </c>
      <c r="AV82" s="38">
        <f t="shared" si="33"/>
        <v>0</v>
      </c>
      <c r="AW82" s="38">
        <f t="shared" si="34"/>
        <v>0.00015099999999999998</v>
      </c>
      <c r="AX82" s="38">
        <f t="shared" si="43"/>
        <v>7.549999999999999E-05</v>
      </c>
      <c r="AY82" s="38">
        <f t="shared" si="54"/>
        <v>7.549999999999999E-05</v>
      </c>
      <c r="AZ82" s="38">
        <f t="shared" si="55"/>
        <v>0.001057</v>
      </c>
      <c r="BA82" s="38">
        <f t="shared" si="44"/>
        <v>0.0006039999999999999</v>
      </c>
      <c r="BB82" s="38">
        <f t="shared" si="45"/>
        <v>0.001057</v>
      </c>
      <c r="BC82" s="38">
        <f t="shared" si="45"/>
        <v>0.0049830000000000004</v>
      </c>
      <c r="BE82" s="38">
        <f t="shared" si="36"/>
        <v>0</v>
      </c>
      <c r="BF82" s="38">
        <f t="shared" si="46"/>
        <v>0</v>
      </c>
      <c r="BG82" s="38">
        <f t="shared" si="47"/>
        <v>0</v>
      </c>
      <c r="BH82" s="38">
        <f t="shared" si="48"/>
        <v>0</v>
      </c>
      <c r="BI82" s="38">
        <f t="shared" si="49"/>
        <v>0.2072822675901934</v>
      </c>
      <c r="BJ82" s="38">
        <f t="shared" si="50"/>
        <v>0.023190992880043493</v>
      </c>
      <c r="BK82" s="38">
        <f t="shared" si="51"/>
        <v>0</v>
      </c>
      <c r="BL82" s="38">
        <f t="shared" si="37"/>
        <v>0</v>
      </c>
      <c r="BM82" s="38">
        <f t="shared" si="38"/>
        <v>0</v>
      </c>
      <c r="BN82" s="38">
        <f t="shared" si="39"/>
        <v>0.0543794858653742</v>
      </c>
      <c r="BO82" s="38">
        <f t="shared" si="40"/>
        <v>0.025828468781707154</v>
      </c>
      <c r="BP82" s="38">
        <f t="shared" si="41"/>
        <v>0.02538772526316521</v>
      </c>
      <c r="BQ82" s="38">
        <f t="shared" si="56"/>
        <v>0.34828955465281175</v>
      </c>
      <c r="BR82" s="38">
        <f t="shared" si="42"/>
        <v>0.19831110220391795</v>
      </c>
      <c r="BS82" s="38">
        <f t="shared" si="57"/>
        <v>0.3320031796868022</v>
      </c>
      <c r="BT82" s="38">
        <f t="shared" si="57"/>
        <v>1.5069122233517376</v>
      </c>
      <c r="BV82" s="38">
        <f>SUM(C$7:C82)</f>
        <v>0.9999999999999999</v>
      </c>
      <c r="BW82" s="38">
        <f>SUM(D$7:D82)</f>
        <v>0.9999997999999999</v>
      </c>
      <c r="BX82" s="38">
        <f>SUM(E$7:E82)</f>
        <v>1</v>
      </c>
      <c r="BY82" s="38">
        <f>SUM(F$7:F82)</f>
        <v>0.9999998000000004</v>
      </c>
      <c r="BZ82" s="38">
        <f>SUM(G$7:G82)</f>
        <v>0.9999889999999999</v>
      </c>
      <c r="CA82" s="38">
        <f>SUM(H$7:H82)</f>
        <v>0.9999907999999998</v>
      </c>
      <c r="CB82" s="38">
        <f>SUM(I$7:I82)</f>
        <v>0.9999988999999998</v>
      </c>
      <c r="CC82" s="38">
        <f>SUM(J$7:J82)</f>
        <v>1.0000003000000002</v>
      </c>
      <c r="CD82" s="38">
        <f>SUM(K$7:K82)</f>
        <v>0.9999997999999997</v>
      </c>
      <c r="CE82" s="38">
        <f>SUM(L$7:L82)</f>
        <v>1.0000000999999996</v>
      </c>
      <c r="CF82" s="38">
        <f>SUM(M$7:M82)</f>
        <v>0.9999983999999996</v>
      </c>
      <c r="CG82" s="38">
        <f>SUM(N$7:N82)</f>
        <v>0.9999983</v>
      </c>
      <c r="CH82" s="38">
        <f>SUM(O$7:O82)</f>
        <v>0.9999971000000003</v>
      </c>
      <c r="CI82" s="38">
        <f>SUM(P$7:P82)</f>
        <v>0.9999953000000004</v>
      </c>
      <c r="CJ82" s="38">
        <f>SUM(Q$7:Q82)</f>
        <v>0.9999866000000003</v>
      </c>
      <c r="CK82" s="38">
        <f>SUM(R$7:R82)</f>
        <v>0.9999524999999999</v>
      </c>
    </row>
    <row r="83" spans="1:89" ht="13.5">
      <c r="A83" s="38">
        <f t="shared" si="58"/>
        <v>760</v>
      </c>
      <c r="B83" s="38">
        <f t="shared" si="59"/>
        <v>765</v>
      </c>
      <c r="C83" s="38">
        <v>0</v>
      </c>
      <c r="D83" s="38">
        <v>0</v>
      </c>
      <c r="E83" s="38">
        <v>0</v>
      </c>
      <c r="F83" s="38">
        <v>0</v>
      </c>
      <c r="G83" s="38">
        <v>5E-07</v>
      </c>
      <c r="H83" s="38">
        <v>7E-07</v>
      </c>
      <c r="I83" s="38">
        <v>1E-07</v>
      </c>
      <c r="J83" s="38">
        <v>0</v>
      </c>
      <c r="K83" s="38">
        <v>0</v>
      </c>
      <c r="L83" s="38">
        <v>1E-07</v>
      </c>
      <c r="M83" s="38">
        <v>8E-07</v>
      </c>
      <c r="N83" s="38">
        <v>7E-07</v>
      </c>
      <c r="O83" s="38">
        <v>1.2E-06</v>
      </c>
      <c r="P83" s="38">
        <v>4E-07</v>
      </c>
      <c r="Q83" s="38">
        <v>2E-06</v>
      </c>
      <c r="R83" s="38">
        <v>5.4E-06</v>
      </c>
      <c r="T83" s="38">
        <f t="shared" si="52"/>
        <v>765</v>
      </c>
      <c r="U83" s="40">
        <f>IF(AND(SUM(C$7:C83)&gt;0.025,SUM(C$7:C83)&lt;0.975),IF(C83=MAX(C$7:C$107),"max","*"),"")</f>
      </c>
      <c r="V83" s="40">
        <f>IF(AND(SUM(D$7:D83)&gt;0.025,SUM(D$7:D83)&lt;0.975),IF(D83=MAX(D$7:D$107),"max","*"),"")</f>
      </c>
      <c r="W83" s="40">
        <f>IF(AND(SUM(E$7:E83)&gt;0.025,SUM(E$7:E83)&lt;0.975),IF(E83=MAX(E$7:E$107),"max","*"),"")</f>
      </c>
      <c r="X83" s="40">
        <f>IF(AND(SUM(F$7:F83)&gt;0.025,SUM(F$7:F83)&lt;0.975),IF(F83=MAX(F$7:F$107),"max","*"),"")</f>
      </c>
      <c r="Y83" s="40">
        <f>IF(AND(SUM(G$7:G83)&gt;0.025,SUM(G$7:G83)&lt;0.975),IF(G83=MAX(G$7:G$107),"max","*"),"")</f>
      </c>
      <c r="Z83" s="40">
        <f>IF(AND(SUM(H$7:H83)&gt;0.025,SUM(H$7:H83)&lt;0.975),IF(H83=MAX(H$7:H$107),"max","*"),"")</f>
      </c>
      <c r="AA83" s="40">
        <f>IF(AND(SUM(I$7:I83)&gt;0.025,SUM(I$7:I83)&lt;0.975),IF(I83=MAX(I$7:I$107),"max","*"),"")</f>
      </c>
      <c r="AB83" s="40">
        <f>IF(AND(SUM(J$7:J83)&gt;0.025,SUM(J$7:J83)&lt;0.975),IF(J83=MAX(J$7:J$107),"max","*"),"")</f>
      </c>
      <c r="AC83" s="40">
        <f>IF(AND(SUM(K$7:K83)&gt;0.025,SUM(K$7:K83)&lt;0.975),IF(K83=MAX(K$7:K$107),"max","*"),"")</f>
      </c>
      <c r="AD83" s="40">
        <f>IF(AND(SUM(L$7:L83)&gt;0.025,SUM(L$7:L83)&lt;0.975),IF(L83=MAX(L$7:L$107),"max","*"),"")</f>
      </c>
      <c r="AE83" s="40">
        <f>IF(AND(SUM(M$7:M83)&gt;0.025,SUM(M$7:M83)&lt;0.975),IF(M83=MAX(M$7:M$107),"max","*"),"")</f>
      </c>
      <c r="AF83" s="40">
        <f>IF(AND(SUM(N$7:N83)&gt;0.025,SUM(N$7:N83)&lt;0.975),IF(N83=MAX(N$7:N$107),"max","*"),"")</f>
      </c>
      <c r="AG83" s="40">
        <f>IF(AND(SUM(O$7:O83)&gt;0.025,SUM(O$7:O83)&lt;0.975),IF(O83=MAX(O$7:O$107),"max","*"),"")</f>
      </c>
      <c r="AH83" s="40">
        <f>IF(AND(SUM(P$7:P83)&gt;0.025,SUM(P$7:P83)&lt;0.975),IF(P83=MAX(P$7:P$107),"max","*"),"")</f>
      </c>
      <c r="AI83" s="40">
        <f>IF(AND(SUM(Q$7:Q83)&gt;0.025,SUM(Q$7:Q83)&lt;0.975),IF(Q83=MAX(Q$7:Q$107),"max","*"),"")</f>
      </c>
      <c r="AJ83" s="40">
        <f>IF(AND(SUM(R$7:R83)&gt;0.025,SUM(R$7:R83)&lt;0.975),IF(R83=MAX(R$7:R$107),"max","*"),"")</f>
      </c>
      <c r="AL83" s="38">
        <f t="shared" si="60"/>
        <v>765</v>
      </c>
      <c r="AM83" s="40"/>
      <c r="AN83" s="38">
        <f t="shared" si="53"/>
        <v>0</v>
      </c>
      <c r="AO83" s="38">
        <f t="shared" si="26"/>
        <v>0</v>
      </c>
      <c r="AP83" s="38">
        <f t="shared" si="27"/>
        <v>0</v>
      </c>
      <c r="AQ83" s="38">
        <f t="shared" si="28"/>
        <v>0</v>
      </c>
      <c r="AR83" s="38">
        <f t="shared" si="29"/>
        <v>0.0003825</v>
      </c>
      <c r="AS83" s="38">
        <f t="shared" si="30"/>
        <v>0.0005355</v>
      </c>
      <c r="AT83" s="38">
        <f t="shared" si="31"/>
        <v>7.65E-05</v>
      </c>
      <c r="AU83" s="38">
        <f t="shared" si="32"/>
        <v>0</v>
      </c>
      <c r="AV83" s="38">
        <f t="shared" si="33"/>
        <v>0</v>
      </c>
      <c r="AW83" s="38">
        <f t="shared" si="34"/>
        <v>7.65E-05</v>
      </c>
      <c r="AX83" s="38">
        <f t="shared" si="43"/>
        <v>0.000612</v>
      </c>
      <c r="AY83" s="38">
        <f t="shared" si="54"/>
        <v>0.0005355</v>
      </c>
      <c r="AZ83" s="38">
        <f t="shared" si="55"/>
        <v>0.000918</v>
      </c>
      <c r="BA83" s="38">
        <f t="shared" si="44"/>
        <v>0.000306</v>
      </c>
      <c r="BB83" s="38">
        <f t="shared" si="45"/>
        <v>0.00153</v>
      </c>
      <c r="BC83" s="38">
        <f t="shared" si="45"/>
        <v>0.004131</v>
      </c>
      <c r="BE83" s="38">
        <f t="shared" si="36"/>
        <v>0</v>
      </c>
      <c r="BF83" s="38">
        <f t="shared" si="46"/>
        <v>0</v>
      </c>
      <c r="BG83" s="38">
        <f t="shared" si="47"/>
        <v>0</v>
      </c>
      <c r="BH83" s="38">
        <f t="shared" si="48"/>
        <v>0</v>
      </c>
      <c r="BI83" s="38">
        <f t="shared" si="49"/>
        <v>0.12000591556288523</v>
      </c>
      <c r="BJ83" s="38">
        <f t="shared" si="50"/>
        <v>0.16914893399630446</v>
      </c>
      <c r="BK83" s="38">
        <f t="shared" si="51"/>
        <v>0.027671682804809965</v>
      </c>
      <c r="BL83" s="38">
        <f t="shared" si="37"/>
        <v>0</v>
      </c>
      <c r="BM83" s="38">
        <f t="shared" si="38"/>
        <v>0</v>
      </c>
      <c r="BN83" s="38">
        <f t="shared" si="39"/>
        <v>0.028242618628687103</v>
      </c>
      <c r="BO83" s="38">
        <f t="shared" si="40"/>
        <v>0.21483922490965723</v>
      </c>
      <c r="BP83" s="38">
        <f t="shared" si="41"/>
        <v>0.1848381495321565</v>
      </c>
      <c r="BQ83" s="38">
        <f t="shared" si="56"/>
        <v>0.31062454615612434</v>
      </c>
      <c r="BR83" s="38">
        <f t="shared" si="42"/>
        <v>0.10317862631795897</v>
      </c>
      <c r="BS83" s="38">
        <f t="shared" si="57"/>
        <v>0.4939692763154317</v>
      </c>
      <c r="BT83" s="38">
        <f t="shared" si="57"/>
        <v>1.2850736560443305</v>
      </c>
      <c r="BV83" s="38">
        <f>SUM(C$7:C83)</f>
        <v>0.9999999999999999</v>
      </c>
      <c r="BW83" s="38">
        <f>SUM(D$7:D83)</f>
        <v>0.9999997999999999</v>
      </c>
      <c r="BX83" s="38">
        <f>SUM(E$7:E83)</f>
        <v>1</v>
      </c>
      <c r="BY83" s="38">
        <f>SUM(F$7:F83)</f>
        <v>0.9999998000000004</v>
      </c>
      <c r="BZ83" s="38">
        <f>SUM(G$7:G83)</f>
        <v>0.9999894999999999</v>
      </c>
      <c r="CA83" s="38">
        <f>SUM(H$7:H83)</f>
        <v>0.9999914999999998</v>
      </c>
      <c r="CB83" s="38">
        <f>SUM(I$7:I83)</f>
        <v>0.9999989999999997</v>
      </c>
      <c r="CC83" s="38">
        <f>SUM(J$7:J83)</f>
        <v>1.0000003000000002</v>
      </c>
      <c r="CD83" s="38">
        <f>SUM(K$7:K83)</f>
        <v>0.9999997999999997</v>
      </c>
      <c r="CE83" s="38">
        <f>SUM(L$7:L83)</f>
        <v>1.0000001999999997</v>
      </c>
      <c r="CF83" s="38">
        <f>SUM(M$7:M83)</f>
        <v>0.9999991999999996</v>
      </c>
      <c r="CG83" s="38">
        <f>SUM(N$7:N83)</f>
        <v>0.999999</v>
      </c>
      <c r="CH83" s="38">
        <f>SUM(O$7:O83)</f>
        <v>0.9999983000000003</v>
      </c>
      <c r="CI83" s="38">
        <f>SUM(P$7:P83)</f>
        <v>0.9999957000000004</v>
      </c>
      <c r="CJ83" s="38">
        <f>SUM(Q$7:Q83)</f>
        <v>0.9999886000000002</v>
      </c>
      <c r="CK83" s="38">
        <f>SUM(R$7:R83)</f>
        <v>0.9999579</v>
      </c>
    </row>
    <row r="84" spans="1:89" ht="13.5">
      <c r="A84" s="38">
        <f t="shared" si="58"/>
        <v>770</v>
      </c>
      <c r="B84" s="38">
        <f t="shared" si="59"/>
        <v>775</v>
      </c>
      <c r="C84" s="38">
        <v>0</v>
      </c>
      <c r="D84" s="38">
        <v>0</v>
      </c>
      <c r="E84" s="38">
        <v>0</v>
      </c>
      <c r="F84" s="38">
        <v>0</v>
      </c>
      <c r="G84" s="38">
        <v>1E-07</v>
      </c>
      <c r="H84" s="38">
        <v>2E-07</v>
      </c>
      <c r="I84" s="38">
        <v>1E-07</v>
      </c>
      <c r="J84" s="38">
        <v>0</v>
      </c>
      <c r="K84" s="38">
        <v>0</v>
      </c>
      <c r="L84" s="38">
        <v>0</v>
      </c>
      <c r="M84" s="38">
        <v>1E-07</v>
      </c>
      <c r="N84" s="38">
        <v>1E-07</v>
      </c>
      <c r="O84" s="38">
        <v>2E-07</v>
      </c>
      <c r="P84" s="38">
        <v>1.6E-06</v>
      </c>
      <c r="Q84" s="38">
        <v>8E-07</v>
      </c>
      <c r="R84" s="38">
        <v>1.08E-05</v>
      </c>
      <c r="T84" s="38">
        <f t="shared" si="52"/>
        <v>775</v>
      </c>
      <c r="U84" s="40">
        <f>IF(AND(SUM(C$7:C84)&gt;0.025,SUM(C$7:C84)&lt;0.975),IF(C84=MAX(C$7:C$107),"max","*"),"")</f>
      </c>
      <c r="V84" s="40">
        <f>IF(AND(SUM(D$7:D84)&gt;0.025,SUM(D$7:D84)&lt;0.975),IF(D84=MAX(D$7:D$107),"max","*"),"")</f>
      </c>
      <c r="W84" s="40">
        <f>IF(AND(SUM(E$7:E84)&gt;0.025,SUM(E$7:E84)&lt;0.975),IF(E84=MAX(E$7:E$107),"max","*"),"")</f>
      </c>
      <c r="X84" s="40">
        <f>IF(AND(SUM(F$7:F84)&gt;0.025,SUM(F$7:F84)&lt;0.975),IF(F84=MAX(F$7:F$107),"max","*"),"")</f>
      </c>
      <c r="Y84" s="40">
        <f>IF(AND(SUM(G$7:G84)&gt;0.025,SUM(G$7:G84)&lt;0.975),IF(G84=MAX(G$7:G$107),"max","*"),"")</f>
      </c>
      <c r="Z84" s="40">
        <f>IF(AND(SUM(H$7:H84)&gt;0.025,SUM(H$7:H84)&lt;0.975),IF(H84=MAX(H$7:H$107),"max","*"),"")</f>
      </c>
      <c r="AA84" s="40">
        <f>IF(AND(SUM(I$7:I84)&gt;0.025,SUM(I$7:I84)&lt;0.975),IF(I84=MAX(I$7:I$107),"max","*"),"")</f>
      </c>
      <c r="AB84" s="40">
        <f>IF(AND(SUM(J$7:J84)&gt;0.025,SUM(J$7:J84)&lt;0.975),IF(J84=MAX(J$7:J$107),"max","*"),"")</f>
      </c>
      <c r="AC84" s="40">
        <f>IF(AND(SUM(K$7:K84)&gt;0.025,SUM(K$7:K84)&lt;0.975),IF(K84=MAX(K$7:K$107),"max","*"),"")</f>
      </c>
      <c r="AD84" s="40">
        <f>IF(AND(SUM(L$7:L84)&gt;0.025,SUM(L$7:L84)&lt;0.975),IF(L84=MAX(L$7:L$107),"max","*"),"")</f>
      </c>
      <c r="AE84" s="40">
        <f>IF(AND(SUM(M$7:M84)&gt;0.025,SUM(M$7:M84)&lt;0.975),IF(M84=MAX(M$7:M$107),"max","*"),"")</f>
      </c>
      <c r="AF84" s="40">
        <f>IF(AND(SUM(N$7:N84)&gt;0.025,SUM(N$7:N84)&lt;0.975),IF(N84=MAX(N$7:N$107),"max","*"),"")</f>
      </c>
      <c r="AG84" s="40">
        <f>IF(AND(SUM(O$7:O84)&gt;0.025,SUM(O$7:O84)&lt;0.975),IF(O84=MAX(O$7:O$107),"max","*"),"")</f>
      </c>
      <c r="AH84" s="40">
        <f>IF(AND(SUM(P$7:P84)&gt;0.025,SUM(P$7:P84)&lt;0.975),IF(P84=MAX(P$7:P$107),"max","*"),"")</f>
      </c>
      <c r="AI84" s="40">
        <f>IF(AND(SUM(Q$7:Q84)&gt;0.025,SUM(Q$7:Q84)&lt;0.975),IF(Q84=MAX(Q$7:Q$107),"max","*"),"")</f>
      </c>
      <c r="AJ84" s="40">
        <f>IF(AND(SUM(R$7:R84)&gt;0.025,SUM(R$7:R84)&lt;0.975),IF(R84=MAX(R$7:R$107),"max","*"),"")</f>
      </c>
      <c r="AL84" s="38">
        <f t="shared" si="60"/>
        <v>775</v>
      </c>
      <c r="AM84" s="40"/>
      <c r="AN84" s="38">
        <f t="shared" si="53"/>
        <v>0</v>
      </c>
      <c r="AO84" s="38">
        <f t="shared" si="26"/>
        <v>0</v>
      </c>
      <c r="AP84" s="38">
        <f t="shared" si="27"/>
        <v>0</v>
      </c>
      <c r="AQ84" s="38">
        <f t="shared" si="28"/>
        <v>0</v>
      </c>
      <c r="AR84" s="38">
        <f t="shared" si="29"/>
        <v>7.75E-05</v>
      </c>
      <c r="AS84" s="38">
        <f t="shared" si="30"/>
        <v>0.000155</v>
      </c>
      <c r="AT84" s="38">
        <f t="shared" si="31"/>
        <v>7.75E-05</v>
      </c>
      <c r="AU84" s="38">
        <f t="shared" si="32"/>
        <v>0</v>
      </c>
      <c r="AV84" s="38">
        <f t="shared" si="33"/>
        <v>0</v>
      </c>
      <c r="AW84" s="38">
        <f t="shared" si="34"/>
        <v>0</v>
      </c>
      <c r="AX84" s="38">
        <f t="shared" si="43"/>
        <v>7.75E-05</v>
      </c>
      <c r="AY84" s="38">
        <f t="shared" si="54"/>
        <v>7.75E-05</v>
      </c>
      <c r="AZ84" s="38">
        <f t="shared" si="55"/>
        <v>0.000155</v>
      </c>
      <c r="BA84" s="38">
        <f t="shared" si="44"/>
        <v>0.00124</v>
      </c>
      <c r="BB84" s="38">
        <f t="shared" si="45"/>
        <v>0.00062</v>
      </c>
      <c r="BC84" s="38">
        <f t="shared" si="45"/>
        <v>0.00837</v>
      </c>
      <c r="BE84" s="38">
        <f t="shared" si="36"/>
        <v>0</v>
      </c>
      <c r="BF84" s="38">
        <f t="shared" si="46"/>
        <v>0</v>
      </c>
      <c r="BG84" s="38">
        <f t="shared" si="47"/>
        <v>0</v>
      </c>
      <c r="BH84" s="38">
        <f t="shared" si="48"/>
        <v>0</v>
      </c>
      <c r="BI84" s="38">
        <f t="shared" si="49"/>
        <v>0.024991003159577047</v>
      </c>
      <c r="BJ84" s="38">
        <f t="shared" si="50"/>
        <v>0.05031454795208699</v>
      </c>
      <c r="BK84" s="38">
        <f t="shared" si="51"/>
        <v>0.02873376042180996</v>
      </c>
      <c r="BL84" s="38">
        <f t="shared" si="37"/>
        <v>0</v>
      </c>
      <c r="BM84" s="38">
        <f t="shared" si="38"/>
        <v>0</v>
      </c>
      <c r="BN84" s="38">
        <f t="shared" si="39"/>
        <v>0</v>
      </c>
      <c r="BO84" s="38">
        <f t="shared" si="40"/>
        <v>0.027901337445707157</v>
      </c>
      <c r="BP84" s="38">
        <f t="shared" si="41"/>
        <v>0.027443174603165213</v>
      </c>
      <c r="BQ84" s="38">
        <f t="shared" si="56"/>
        <v>0.053825864720687386</v>
      </c>
      <c r="BR84" s="38">
        <f t="shared" si="42"/>
        <v>0.42912680613583604</v>
      </c>
      <c r="BS84" s="38">
        <f t="shared" si="57"/>
        <v>0.2056193183741727</v>
      </c>
      <c r="BT84" s="38">
        <f t="shared" si="57"/>
        <v>2.6765982586926613</v>
      </c>
      <c r="BV84" s="38">
        <f>SUM(C$7:C84)</f>
        <v>0.9999999999999999</v>
      </c>
      <c r="BW84" s="38">
        <f>SUM(D$7:D84)</f>
        <v>0.9999997999999999</v>
      </c>
      <c r="BX84" s="38">
        <f>SUM(E$7:E84)</f>
        <v>1</v>
      </c>
      <c r="BY84" s="38">
        <f>SUM(F$7:F84)</f>
        <v>0.9999998000000004</v>
      </c>
      <c r="BZ84" s="38">
        <f>SUM(G$7:G84)</f>
        <v>0.9999895999999998</v>
      </c>
      <c r="CA84" s="38">
        <f>SUM(H$7:H84)</f>
        <v>0.9999916999999998</v>
      </c>
      <c r="CB84" s="38">
        <f>SUM(I$7:I84)</f>
        <v>0.9999990999999997</v>
      </c>
      <c r="CC84" s="38">
        <f>SUM(J$7:J84)</f>
        <v>1.0000003000000002</v>
      </c>
      <c r="CD84" s="38">
        <f>SUM(K$7:K84)</f>
        <v>0.9999997999999997</v>
      </c>
      <c r="CE84" s="38">
        <f>SUM(L$7:L84)</f>
        <v>1.0000001999999997</v>
      </c>
      <c r="CF84" s="38">
        <f>SUM(M$7:M84)</f>
        <v>0.9999992999999996</v>
      </c>
      <c r="CG84" s="38">
        <f>SUM(N$7:N84)</f>
        <v>0.9999990999999999</v>
      </c>
      <c r="CH84" s="38">
        <f>SUM(O$7:O84)</f>
        <v>0.9999985000000003</v>
      </c>
      <c r="CI84" s="38">
        <f>SUM(P$7:P84)</f>
        <v>0.9999973000000004</v>
      </c>
      <c r="CJ84" s="38">
        <f>SUM(Q$7:Q84)</f>
        <v>0.9999894000000003</v>
      </c>
      <c r="CK84" s="38">
        <f>SUM(R$7:R84)</f>
        <v>0.9999686999999999</v>
      </c>
    </row>
    <row r="85" spans="1:89" ht="13.5">
      <c r="A85" s="38">
        <f t="shared" si="58"/>
        <v>780</v>
      </c>
      <c r="B85" s="38">
        <f t="shared" si="59"/>
        <v>785</v>
      </c>
      <c r="C85" s="38">
        <v>0</v>
      </c>
      <c r="D85" s="38">
        <v>0</v>
      </c>
      <c r="E85" s="38">
        <v>0</v>
      </c>
      <c r="F85" s="38">
        <v>0</v>
      </c>
      <c r="G85" s="38">
        <v>4.7E-06</v>
      </c>
      <c r="H85" s="38">
        <v>1E-07</v>
      </c>
      <c r="I85" s="38">
        <v>2E-07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1E-07</v>
      </c>
      <c r="P85" s="38">
        <v>2E-07</v>
      </c>
      <c r="Q85" s="38">
        <v>1.2E-06</v>
      </c>
      <c r="R85" s="38">
        <v>3.9E-06</v>
      </c>
      <c r="T85" s="38">
        <f t="shared" si="52"/>
        <v>785</v>
      </c>
      <c r="U85" s="40">
        <f>IF(AND(SUM(C$7:C85)&gt;0.025,SUM(C$7:C85)&lt;0.975),IF(C85=MAX(C$7:C$107),"max","*"),"")</f>
      </c>
      <c r="V85" s="40">
        <f>IF(AND(SUM(D$7:D85)&gt;0.025,SUM(D$7:D85)&lt;0.975),IF(D85=MAX(D$7:D$107),"max","*"),"")</f>
      </c>
      <c r="W85" s="40">
        <f>IF(AND(SUM(E$7:E85)&gt;0.025,SUM(E$7:E85)&lt;0.975),IF(E85=MAX(E$7:E$107),"max","*"),"")</f>
      </c>
      <c r="X85" s="40">
        <f>IF(AND(SUM(F$7:F85)&gt;0.025,SUM(F$7:F85)&lt;0.975),IF(F85=MAX(F$7:F$107),"max","*"),"")</f>
      </c>
      <c r="Y85" s="40">
        <f>IF(AND(SUM(G$7:G85)&gt;0.025,SUM(G$7:G85)&lt;0.975),IF(G85=MAX(G$7:G$107),"max","*"),"")</f>
      </c>
      <c r="Z85" s="40">
        <f>IF(AND(SUM(H$7:H85)&gt;0.025,SUM(H$7:H85)&lt;0.975),IF(H85=MAX(H$7:H$107),"max","*"),"")</f>
      </c>
      <c r="AA85" s="40">
        <f>IF(AND(SUM(I$7:I85)&gt;0.025,SUM(I$7:I85)&lt;0.975),IF(I85=MAX(I$7:I$107),"max","*"),"")</f>
      </c>
      <c r="AB85" s="40">
        <f>IF(AND(SUM(J$7:J85)&gt;0.025,SUM(J$7:J85)&lt;0.975),IF(J85=MAX(J$7:J$107),"max","*"),"")</f>
      </c>
      <c r="AC85" s="40">
        <f>IF(AND(SUM(K$7:K85)&gt;0.025,SUM(K$7:K85)&lt;0.975),IF(K85=MAX(K$7:K$107),"max","*"),"")</f>
      </c>
      <c r="AD85" s="40">
        <f>IF(AND(SUM(L$7:L85)&gt;0.025,SUM(L$7:L85)&lt;0.975),IF(L85=MAX(L$7:L$107),"max","*"),"")</f>
      </c>
      <c r="AE85" s="40">
        <f>IF(AND(SUM(M$7:M85)&gt;0.025,SUM(M$7:M85)&lt;0.975),IF(M85=MAX(M$7:M$107),"max","*"),"")</f>
      </c>
      <c r="AF85" s="40">
        <f>IF(AND(SUM(N$7:N85)&gt;0.025,SUM(N$7:N85)&lt;0.975),IF(N85=MAX(N$7:N$107),"max","*"),"")</f>
      </c>
      <c r="AG85" s="40">
        <f>IF(AND(SUM(O$7:O85)&gt;0.025,SUM(O$7:O85)&lt;0.975),IF(O85=MAX(O$7:O$107),"max","*"),"")</f>
      </c>
      <c r="AH85" s="40">
        <f>IF(AND(SUM(P$7:P85)&gt;0.025,SUM(P$7:P85)&lt;0.975),IF(P85=MAX(P$7:P$107),"max","*"),"")</f>
      </c>
      <c r="AI85" s="40">
        <f>IF(AND(SUM(Q$7:Q85)&gt;0.025,SUM(Q$7:Q85)&lt;0.975),IF(Q85=MAX(Q$7:Q$107),"max","*"),"")</f>
      </c>
      <c r="AJ85" s="40">
        <f>IF(AND(SUM(R$7:R85)&gt;0.025,SUM(R$7:R85)&lt;0.975),IF(R85=MAX(R$7:R$107),"max","*"),"")</f>
      </c>
      <c r="AL85" s="38">
        <f t="shared" si="60"/>
        <v>785</v>
      </c>
      <c r="AM85" s="40"/>
      <c r="AN85" s="38">
        <f t="shared" si="53"/>
        <v>0</v>
      </c>
      <c r="AO85" s="38">
        <f t="shared" si="26"/>
        <v>0</v>
      </c>
      <c r="AP85" s="38">
        <f t="shared" si="27"/>
        <v>0</v>
      </c>
      <c r="AQ85" s="38">
        <f t="shared" si="28"/>
        <v>0</v>
      </c>
      <c r="AR85" s="38">
        <f t="shared" si="29"/>
        <v>0.0036895</v>
      </c>
      <c r="AS85" s="38">
        <f t="shared" si="30"/>
        <v>7.85E-05</v>
      </c>
      <c r="AT85" s="38">
        <f t="shared" si="31"/>
        <v>0.000157</v>
      </c>
      <c r="AU85" s="38">
        <f t="shared" si="32"/>
        <v>0</v>
      </c>
      <c r="AV85" s="38">
        <f t="shared" si="33"/>
        <v>0</v>
      </c>
      <c r="AW85" s="38">
        <f t="shared" si="34"/>
        <v>0</v>
      </c>
      <c r="AX85" s="38">
        <f t="shared" si="43"/>
        <v>0</v>
      </c>
      <c r="AY85" s="38">
        <f t="shared" si="54"/>
        <v>0</v>
      </c>
      <c r="AZ85" s="38">
        <f t="shared" si="55"/>
        <v>7.85E-05</v>
      </c>
      <c r="BA85" s="38">
        <f t="shared" si="44"/>
        <v>0.000157</v>
      </c>
      <c r="BB85" s="38">
        <f t="shared" si="45"/>
        <v>0.0009419999999999999</v>
      </c>
      <c r="BC85" s="38">
        <f t="shared" si="45"/>
        <v>0.0030615</v>
      </c>
      <c r="BE85" s="38">
        <f t="shared" si="36"/>
        <v>0</v>
      </c>
      <c r="BF85" s="38">
        <f t="shared" si="46"/>
        <v>0</v>
      </c>
      <c r="BG85" s="38">
        <f t="shared" si="47"/>
        <v>0</v>
      </c>
      <c r="BH85" s="38">
        <f t="shared" si="48"/>
        <v>0</v>
      </c>
      <c r="BI85" s="38">
        <f t="shared" si="49"/>
        <v>1.2220386907091212</v>
      </c>
      <c r="BJ85" s="38">
        <f t="shared" si="50"/>
        <v>0.026170414524043492</v>
      </c>
      <c r="BK85" s="38">
        <f t="shared" si="51"/>
        <v>0.059631676077619926</v>
      </c>
      <c r="BL85" s="38">
        <f t="shared" si="37"/>
        <v>0</v>
      </c>
      <c r="BM85" s="38">
        <f t="shared" si="38"/>
        <v>0</v>
      </c>
      <c r="BN85" s="38">
        <f t="shared" si="39"/>
        <v>0</v>
      </c>
      <c r="BO85" s="38">
        <f t="shared" si="40"/>
        <v>0</v>
      </c>
      <c r="BP85" s="38">
        <f t="shared" si="41"/>
        <v>0</v>
      </c>
      <c r="BQ85" s="38">
        <f t="shared" si="56"/>
        <v>0.02796048587434369</v>
      </c>
      <c r="BR85" s="38">
        <f t="shared" si="42"/>
        <v>0.0557323883749795</v>
      </c>
      <c r="BS85" s="38">
        <f t="shared" si="57"/>
        <v>0.32071638933325897</v>
      </c>
      <c r="BT85" s="38">
        <f t="shared" si="57"/>
        <v>1.005769990801572</v>
      </c>
      <c r="BV85" s="38">
        <f>SUM(C$7:C85)</f>
        <v>0.9999999999999999</v>
      </c>
      <c r="BW85" s="38">
        <f>SUM(D$7:D85)</f>
        <v>0.9999997999999999</v>
      </c>
      <c r="BX85" s="38">
        <f>SUM(E$7:E85)</f>
        <v>1</v>
      </c>
      <c r="BY85" s="38">
        <f>SUM(F$7:F85)</f>
        <v>0.9999998000000004</v>
      </c>
      <c r="BZ85" s="38">
        <f>SUM(G$7:G85)</f>
        <v>0.9999942999999998</v>
      </c>
      <c r="CA85" s="38">
        <f>SUM(H$7:H85)</f>
        <v>0.9999917999999998</v>
      </c>
      <c r="CB85" s="38">
        <f>SUM(I$7:I85)</f>
        <v>0.9999992999999997</v>
      </c>
      <c r="CC85" s="38">
        <f>SUM(J$7:J85)</f>
        <v>1.0000003000000002</v>
      </c>
      <c r="CD85" s="38">
        <f>SUM(K$7:K85)</f>
        <v>0.9999997999999997</v>
      </c>
      <c r="CE85" s="38">
        <f>SUM(L$7:L85)</f>
        <v>1.0000001999999997</v>
      </c>
      <c r="CF85" s="38">
        <f>SUM(M$7:M85)</f>
        <v>0.9999992999999996</v>
      </c>
      <c r="CG85" s="38">
        <f>SUM(N$7:N85)</f>
        <v>0.9999990999999999</v>
      </c>
      <c r="CH85" s="38">
        <f>SUM(O$7:O85)</f>
        <v>0.9999986000000003</v>
      </c>
      <c r="CI85" s="38">
        <f>SUM(P$7:P85)</f>
        <v>0.9999975000000004</v>
      </c>
      <c r="CJ85" s="38">
        <f>SUM(Q$7:Q85)</f>
        <v>0.9999906000000003</v>
      </c>
      <c r="CK85" s="38">
        <f>SUM(R$7:R85)</f>
        <v>0.9999725999999999</v>
      </c>
    </row>
    <row r="86" spans="1:89" ht="13.5">
      <c r="A86" s="38">
        <f t="shared" si="58"/>
        <v>790</v>
      </c>
      <c r="B86" s="38">
        <f t="shared" si="59"/>
        <v>795</v>
      </c>
      <c r="C86" s="38">
        <v>0</v>
      </c>
      <c r="D86" s="38">
        <v>0</v>
      </c>
      <c r="E86" s="38">
        <v>0</v>
      </c>
      <c r="F86" s="38">
        <v>0</v>
      </c>
      <c r="G86" s="38">
        <v>4E-07</v>
      </c>
      <c r="H86" s="38">
        <v>1E-07</v>
      </c>
      <c r="I86" s="38">
        <v>2E-07</v>
      </c>
      <c r="J86" s="38">
        <v>0</v>
      </c>
      <c r="K86" s="38">
        <v>0</v>
      </c>
      <c r="L86" s="38">
        <v>0</v>
      </c>
      <c r="M86" s="38">
        <v>1E-07</v>
      </c>
      <c r="N86" s="38">
        <v>1E-07</v>
      </c>
      <c r="O86" s="38">
        <v>1E-07</v>
      </c>
      <c r="P86" s="38">
        <v>3E-07</v>
      </c>
      <c r="Q86" s="38">
        <v>1.1E-06</v>
      </c>
      <c r="R86" s="38">
        <v>2.6E-06</v>
      </c>
      <c r="T86" s="38">
        <f t="shared" si="52"/>
        <v>795</v>
      </c>
      <c r="U86" s="40">
        <f>IF(AND(SUM(C$7:C86)&gt;0.025,SUM(C$7:C86)&lt;0.975),IF(C86=MAX(C$7:C$107),"max","*"),"")</f>
      </c>
      <c r="V86" s="40">
        <f>IF(AND(SUM(D$7:D86)&gt;0.025,SUM(D$7:D86)&lt;0.975),IF(D86=MAX(D$7:D$107),"max","*"),"")</f>
      </c>
      <c r="W86" s="40">
        <f>IF(AND(SUM(E$7:E86)&gt;0.025,SUM(E$7:E86)&lt;0.975),IF(E86=MAX(E$7:E$107),"max","*"),"")</f>
      </c>
      <c r="X86" s="40">
        <f>IF(AND(SUM(F$7:F86)&gt;0.025,SUM(F$7:F86)&lt;0.975),IF(F86=MAX(F$7:F$107),"max","*"),"")</f>
      </c>
      <c r="Y86" s="40">
        <f>IF(AND(SUM(G$7:G86)&gt;0.025,SUM(G$7:G86)&lt;0.975),IF(G86=MAX(G$7:G$107),"max","*"),"")</f>
      </c>
      <c r="Z86" s="40">
        <f>IF(AND(SUM(H$7:H86)&gt;0.025,SUM(H$7:H86)&lt;0.975),IF(H86=MAX(H$7:H$107),"max","*"),"")</f>
      </c>
      <c r="AA86" s="40">
        <f>IF(AND(SUM(I$7:I86)&gt;0.025,SUM(I$7:I86)&lt;0.975),IF(I86=MAX(I$7:I$107),"max","*"),"")</f>
      </c>
      <c r="AB86" s="40">
        <f>IF(AND(SUM(J$7:J86)&gt;0.025,SUM(J$7:J86)&lt;0.975),IF(J86=MAX(J$7:J$107),"max","*"),"")</f>
      </c>
      <c r="AC86" s="40">
        <f>IF(AND(SUM(K$7:K86)&gt;0.025,SUM(K$7:K86)&lt;0.975),IF(K86=MAX(K$7:K$107),"max","*"),"")</f>
      </c>
      <c r="AD86" s="40">
        <f>IF(AND(SUM(L$7:L86)&gt;0.025,SUM(L$7:L86)&lt;0.975),IF(L86=MAX(L$7:L$107),"max","*"),"")</f>
      </c>
      <c r="AE86" s="40">
        <f>IF(AND(SUM(M$7:M86)&gt;0.025,SUM(M$7:M86)&lt;0.975),IF(M86=MAX(M$7:M$107),"max","*"),"")</f>
      </c>
      <c r="AF86" s="40">
        <f>IF(AND(SUM(N$7:N86)&gt;0.025,SUM(N$7:N86)&lt;0.975),IF(N86=MAX(N$7:N$107),"max","*"),"")</f>
      </c>
      <c r="AG86" s="40">
        <f>IF(AND(SUM(O$7:O86)&gt;0.025,SUM(O$7:O86)&lt;0.975),IF(O86=MAX(O$7:O$107),"max","*"),"")</f>
      </c>
      <c r="AH86" s="40">
        <f>IF(AND(SUM(P$7:P86)&gt;0.025,SUM(P$7:P86)&lt;0.975),IF(P86=MAX(P$7:P$107),"max","*"),"")</f>
      </c>
      <c r="AI86" s="40">
        <f>IF(AND(SUM(Q$7:Q86)&gt;0.025,SUM(Q$7:Q86)&lt;0.975),IF(Q86=MAX(Q$7:Q$107),"max","*"),"")</f>
      </c>
      <c r="AJ86" s="40">
        <f>IF(AND(SUM(R$7:R86)&gt;0.025,SUM(R$7:R86)&lt;0.975),IF(R86=MAX(R$7:R$107),"max","*"),"")</f>
      </c>
      <c r="AL86" s="38">
        <f t="shared" si="60"/>
        <v>795</v>
      </c>
      <c r="AM86" s="40"/>
      <c r="AN86" s="38">
        <f t="shared" si="53"/>
        <v>0</v>
      </c>
      <c r="AO86" s="38">
        <f t="shared" si="26"/>
        <v>0</v>
      </c>
      <c r="AP86" s="38">
        <f t="shared" si="27"/>
        <v>0</v>
      </c>
      <c r="AQ86" s="38">
        <f t="shared" si="28"/>
        <v>0</v>
      </c>
      <c r="AR86" s="38">
        <f t="shared" si="29"/>
        <v>0.000318</v>
      </c>
      <c r="AS86" s="38">
        <f t="shared" si="30"/>
        <v>7.95E-05</v>
      </c>
      <c r="AT86" s="38">
        <f t="shared" si="31"/>
        <v>0.000159</v>
      </c>
      <c r="AU86" s="38">
        <f t="shared" si="32"/>
        <v>0</v>
      </c>
      <c r="AV86" s="38">
        <f t="shared" si="33"/>
        <v>0</v>
      </c>
      <c r="AW86" s="38">
        <f t="shared" si="34"/>
        <v>0</v>
      </c>
      <c r="AX86" s="38">
        <f t="shared" si="43"/>
        <v>7.95E-05</v>
      </c>
      <c r="AY86" s="38">
        <f t="shared" si="54"/>
        <v>7.95E-05</v>
      </c>
      <c r="AZ86" s="38">
        <f t="shared" si="55"/>
        <v>7.95E-05</v>
      </c>
      <c r="BA86" s="38">
        <f t="shared" si="44"/>
        <v>0.0002385</v>
      </c>
      <c r="BB86" s="38">
        <f t="shared" si="45"/>
        <v>0.0008745000000000001</v>
      </c>
      <c r="BC86" s="38">
        <f t="shared" si="45"/>
        <v>0.0020670000000000003</v>
      </c>
      <c r="BE86" s="38">
        <f t="shared" si="36"/>
        <v>0</v>
      </c>
      <c r="BF86" s="38">
        <f t="shared" si="46"/>
        <v>0</v>
      </c>
      <c r="BG86" s="38">
        <f t="shared" si="47"/>
        <v>0</v>
      </c>
      <c r="BH86" s="38">
        <f t="shared" si="48"/>
        <v>0</v>
      </c>
      <c r="BI86" s="38">
        <f t="shared" si="49"/>
        <v>0.10812257301430815</v>
      </c>
      <c r="BJ86" s="38">
        <f t="shared" si="50"/>
        <v>0.027203555072043497</v>
      </c>
      <c r="BK86" s="38">
        <f t="shared" si="51"/>
        <v>0.06183583131161992</v>
      </c>
      <c r="BL86" s="38">
        <f t="shared" si="37"/>
        <v>0</v>
      </c>
      <c r="BM86" s="38">
        <f t="shared" si="38"/>
        <v>0</v>
      </c>
      <c r="BN86" s="38">
        <f t="shared" si="39"/>
        <v>0</v>
      </c>
      <c r="BO86" s="38">
        <f t="shared" si="40"/>
        <v>0.030054206109707157</v>
      </c>
      <c r="BP86" s="38">
        <f t="shared" si="41"/>
        <v>0.02957862394316521</v>
      </c>
      <c r="BQ86" s="38">
        <f t="shared" si="56"/>
        <v>0.02902803938834369</v>
      </c>
      <c r="BR86" s="38">
        <f t="shared" si="42"/>
        <v>0.08679588897446924</v>
      </c>
      <c r="BS86" s="38">
        <f t="shared" si="57"/>
        <v>0.30547348434648736</v>
      </c>
      <c r="BT86" s="38">
        <f t="shared" si="57"/>
        <v>0.697180406939048</v>
      </c>
      <c r="BV86" s="38">
        <f>SUM(C$7:C86)</f>
        <v>0.9999999999999999</v>
      </c>
      <c r="BW86" s="38">
        <f>SUM(D$7:D86)</f>
        <v>0.9999997999999999</v>
      </c>
      <c r="BX86" s="38">
        <f>SUM(E$7:E86)</f>
        <v>1</v>
      </c>
      <c r="BY86" s="38">
        <f>SUM(F$7:F86)</f>
        <v>0.9999998000000004</v>
      </c>
      <c r="BZ86" s="38">
        <f>SUM(G$7:G86)</f>
        <v>0.9999946999999998</v>
      </c>
      <c r="CA86" s="38">
        <f>SUM(H$7:H86)</f>
        <v>0.9999918999999997</v>
      </c>
      <c r="CB86" s="38">
        <f>SUM(I$7:I86)</f>
        <v>0.9999994999999997</v>
      </c>
      <c r="CC86" s="38">
        <f>SUM(J$7:J86)</f>
        <v>1.0000003000000002</v>
      </c>
      <c r="CD86" s="38">
        <f>SUM(K$7:K86)</f>
        <v>0.9999997999999997</v>
      </c>
      <c r="CE86" s="38">
        <f>SUM(L$7:L86)</f>
        <v>1.0000001999999997</v>
      </c>
      <c r="CF86" s="38">
        <f>SUM(M$7:M86)</f>
        <v>0.9999993999999995</v>
      </c>
      <c r="CG86" s="38">
        <f>SUM(N$7:N86)</f>
        <v>0.9999991999999999</v>
      </c>
      <c r="CH86" s="38">
        <f>SUM(O$7:O86)</f>
        <v>0.9999987000000002</v>
      </c>
      <c r="CI86" s="38">
        <f>SUM(P$7:P86)</f>
        <v>0.9999978000000004</v>
      </c>
      <c r="CJ86" s="38">
        <f>SUM(Q$7:Q86)</f>
        <v>0.9999917000000003</v>
      </c>
      <c r="CK86" s="38">
        <f>SUM(R$7:R86)</f>
        <v>0.9999751999999998</v>
      </c>
    </row>
    <row r="87" spans="1:89" ht="13.5">
      <c r="A87" s="38">
        <f t="shared" si="58"/>
        <v>800</v>
      </c>
      <c r="B87" s="38">
        <f t="shared" si="59"/>
        <v>805</v>
      </c>
      <c r="C87" s="38">
        <v>0</v>
      </c>
      <c r="D87" s="38">
        <v>0</v>
      </c>
      <c r="E87" s="38">
        <v>0</v>
      </c>
      <c r="F87" s="38">
        <v>0</v>
      </c>
      <c r="G87" s="38">
        <v>1E-07</v>
      </c>
      <c r="H87" s="38">
        <v>7.2E-06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2E-07</v>
      </c>
      <c r="P87" s="38">
        <v>2E-07</v>
      </c>
      <c r="Q87" s="38">
        <v>1E-06</v>
      </c>
      <c r="R87" s="38">
        <v>3.7E-06</v>
      </c>
      <c r="T87" s="38">
        <f t="shared" si="52"/>
        <v>805</v>
      </c>
      <c r="U87" s="40">
        <f>IF(AND(SUM(C$7:C87)&gt;0.025,SUM(C$7:C87)&lt;0.975),IF(C87=MAX(C$7:C$107),"max","*"),"")</f>
      </c>
      <c r="V87" s="40">
        <f>IF(AND(SUM(D$7:D87)&gt;0.025,SUM(D$7:D87)&lt;0.975),IF(D87=MAX(D$7:D$107),"max","*"),"")</f>
      </c>
      <c r="W87" s="40">
        <f>IF(AND(SUM(E$7:E87)&gt;0.025,SUM(E$7:E87)&lt;0.975),IF(E87=MAX(E$7:E$107),"max","*"),"")</f>
      </c>
      <c r="X87" s="40">
        <f>IF(AND(SUM(F$7:F87)&gt;0.025,SUM(F$7:F87)&lt;0.975),IF(F87=MAX(F$7:F$107),"max","*"),"")</f>
      </c>
      <c r="Y87" s="40">
        <f>IF(AND(SUM(G$7:G87)&gt;0.025,SUM(G$7:G87)&lt;0.975),IF(G87=MAX(G$7:G$107),"max","*"),"")</f>
      </c>
      <c r="Z87" s="40">
        <f>IF(AND(SUM(H$7:H87)&gt;0.025,SUM(H$7:H87)&lt;0.975),IF(H87=MAX(H$7:H$107),"max","*"),"")</f>
      </c>
      <c r="AA87" s="40">
        <f>IF(AND(SUM(I$7:I87)&gt;0.025,SUM(I$7:I87)&lt;0.975),IF(I87=MAX(I$7:I$107),"max","*"),"")</f>
      </c>
      <c r="AB87" s="40">
        <f>IF(AND(SUM(J$7:J87)&gt;0.025,SUM(J$7:J87)&lt;0.975),IF(J87=MAX(J$7:J$107),"max","*"),"")</f>
      </c>
      <c r="AC87" s="40">
        <f>IF(AND(SUM(K$7:K87)&gt;0.025,SUM(K$7:K87)&lt;0.975),IF(K87=MAX(K$7:K$107),"max","*"),"")</f>
      </c>
      <c r="AD87" s="40">
        <f>IF(AND(SUM(L$7:L87)&gt;0.025,SUM(L$7:L87)&lt;0.975),IF(L87=MAX(L$7:L$107),"max","*"),"")</f>
      </c>
      <c r="AE87" s="40">
        <f>IF(AND(SUM(M$7:M87)&gt;0.025,SUM(M$7:M87)&lt;0.975),IF(M87=MAX(M$7:M$107),"max","*"),"")</f>
      </c>
      <c r="AF87" s="40">
        <f>IF(AND(SUM(N$7:N87)&gt;0.025,SUM(N$7:N87)&lt;0.975),IF(N87=MAX(N$7:N$107),"max","*"),"")</f>
      </c>
      <c r="AG87" s="40">
        <f>IF(AND(SUM(O$7:O87)&gt;0.025,SUM(O$7:O87)&lt;0.975),IF(O87=MAX(O$7:O$107),"max","*"),"")</f>
      </c>
      <c r="AH87" s="40">
        <f>IF(AND(SUM(P$7:P87)&gt;0.025,SUM(P$7:P87)&lt;0.975),IF(P87=MAX(P$7:P$107),"max","*"),"")</f>
      </c>
      <c r="AI87" s="40">
        <f>IF(AND(SUM(Q$7:Q87)&gt;0.025,SUM(Q$7:Q87)&lt;0.975),IF(Q87=MAX(Q$7:Q$107),"max","*"),"")</f>
      </c>
      <c r="AJ87" s="40">
        <f>IF(AND(SUM(R$7:R87)&gt;0.025,SUM(R$7:R87)&lt;0.975),IF(R87=MAX(R$7:R$107),"max","*"),"")</f>
      </c>
      <c r="AL87" s="38">
        <f t="shared" si="60"/>
        <v>805</v>
      </c>
      <c r="AM87" s="40"/>
      <c r="AN87" s="38">
        <f t="shared" si="53"/>
        <v>0</v>
      </c>
      <c r="AO87" s="38">
        <f aca="true" t="shared" si="61" ref="AO87:AO107">$B87*D87</f>
        <v>0</v>
      </c>
      <c r="AP87" s="38">
        <f aca="true" t="shared" si="62" ref="AP87:AP107">$B87*E87</f>
        <v>0</v>
      </c>
      <c r="AQ87" s="38">
        <f aca="true" t="shared" si="63" ref="AQ87:AQ107">$B87*F87</f>
        <v>0</v>
      </c>
      <c r="AR87" s="38">
        <f aca="true" t="shared" si="64" ref="AR87:AR107">$B87*G87</f>
        <v>8.049999999999999E-05</v>
      </c>
      <c r="AS87" s="38">
        <f aca="true" t="shared" si="65" ref="AS87:AS107">$B87*H87</f>
        <v>0.005796</v>
      </c>
      <c r="AT87" s="38">
        <f aca="true" t="shared" si="66" ref="AT87:AT107">$B87*I87</f>
        <v>0</v>
      </c>
      <c r="AU87" s="38">
        <f aca="true" t="shared" si="67" ref="AU87:AU107">$B87*J87</f>
        <v>0</v>
      </c>
      <c r="AV87" s="38">
        <f aca="true" t="shared" si="68" ref="AV87:AV107">$B87*K87</f>
        <v>0</v>
      </c>
      <c r="AW87" s="38">
        <f aca="true" t="shared" si="69" ref="AW87:AW107">$B87*L87</f>
        <v>0</v>
      </c>
      <c r="AX87" s="38">
        <f aca="true" t="shared" si="70" ref="AX87:AZ107">$B87*M87</f>
        <v>0</v>
      </c>
      <c r="AY87" s="38">
        <f t="shared" si="70"/>
        <v>0</v>
      </c>
      <c r="AZ87" s="38">
        <f t="shared" si="70"/>
        <v>0.00016099999999999998</v>
      </c>
      <c r="BA87" s="38">
        <f t="shared" si="44"/>
        <v>0.00016099999999999998</v>
      </c>
      <c r="BB87" s="38">
        <f t="shared" si="45"/>
        <v>0.0008049999999999999</v>
      </c>
      <c r="BC87" s="38">
        <f t="shared" si="45"/>
        <v>0.0029785000000000002</v>
      </c>
      <c r="BE87" s="38">
        <f aca="true" t="shared" si="71" ref="BE87:BE107">($B87-AN$108)^2*C87</f>
        <v>0</v>
      </c>
      <c r="BF87" s="38">
        <f t="shared" si="46"/>
        <v>0</v>
      </c>
      <c r="BG87" s="38">
        <f t="shared" si="47"/>
        <v>0</v>
      </c>
      <c r="BH87" s="38">
        <f t="shared" si="48"/>
        <v>0</v>
      </c>
      <c r="BI87" s="38">
        <f t="shared" si="49"/>
        <v>0.02808046330057704</v>
      </c>
      <c r="BJ87" s="38">
        <f t="shared" si="50"/>
        <v>2.0344820846431317</v>
      </c>
      <c r="BK87" s="38">
        <f t="shared" si="51"/>
        <v>0</v>
      </c>
      <c r="BL87" s="38">
        <f aca="true" t="shared" si="72" ref="BL87:BL107">($B87-AU$108)^2*J87</f>
        <v>0</v>
      </c>
      <c r="BM87" s="38">
        <f aca="true" t="shared" si="73" ref="BM87:BM107">($B87-AV$108)^2*K87</f>
        <v>0</v>
      </c>
      <c r="BN87" s="38">
        <f aca="true" t="shared" si="74" ref="BN87:BN107">($B87-AW$108)^2*L87</f>
        <v>0</v>
      </c>
      <c r="BO87" s="38">
        <f aca="true" t="shared" si="75" ref="BO87:BO107">($B87-AX$108)^2*M87</f>
        <v>0</v>
      </c>
      <c r="BP87" s="38">
        <f aca="true" t="shared" si="76" ref="BP87:BP107">($B87-AY$108)^2*N87</f>
        <v>0</v>
      </c>
      <c r="BQ87" s="38">
        <f t="shared" si="56"/>
        <v>0.06023118580468738</v>
      </c>
      <c r="BR87" s="38">
        <f aca="true" t="shared" si="77" ref="BR87:BR107">($B87-BA$108)^2*P87</f>
        <v>0.060035463590979506</v>
      </c>
      <c r="BS87" s="38">
        <f t="shared" si="57"/>
        <v>0.2883426773977158</v>
      </c>
      <c r="BT87" s="38">
        <f t="shared" si="57"/>
        <v>1.0308306541173373</v>
      </c>
      <c r="BV87" s="38">
        <f>SUM(C$7:C87)</f>
        <v>0.9999999999999999</v>
      </c>
      <c r="BW87" s="38">
        <f>SUM(D$7:D87)</f>
        <v>0.9999997999999999</v>
      </c>
      <c r="BX87" s="38">
        <f>SUM(E$7:E87)</f>
        <v>1</v>
      </c>
      <c r="BY87" s="38">
        <f>SUM(F$7:F87)</f>
        <v>0.9999998000000004</v>
      </c>
      <c r="BZ87" s="38">
        <f>SUM(G$7:G87)</f>
        <v>0.9999947999999997</v>
      </c>
      <c r="CA87" s="38">
        <f>SUM(H$7:H87)</f>
        <v>0.9999990999999997</v>
      </c>
      <c r="CB87" s="38">
        <f>SUM(I$7:I87)</f>
        <v>0.9999994999999997</v>
      </c>
      <c r="CC87" s="38">
        <f>SUM(J$7:J87)</f>
        <v>1.0000003000000002</v>
      </c>
      <c r="CD87" s="38">
        <f>SUM(K$7:K87)</f>
        <v>0.9999997999999997</v>
      </c>
      <c r="CE87" s="38">
        <f>SUM(L$7:L87)</f>
        <v>1.0000001999999997</v>
      </c>
      <c r="CF87" s="38">
        <f>SUM(M$7:M87)</f>
        <v>0.9999993999999995</v>
      </c>
      <c r="CG87" s="38">
        <f>SUM(N$7:N87)</f>
        <v>0.9999991999999999</v>
      </c>
      <c r="CH87" s="38">
        <f>SUM(O$7:O87)</f>
        <v>0.9999989000000002</v>
      </c>
      <c r="CI87" s="38">
        <f>SUM(P$7:P87)</f>
        <v>0.9999980000000004</v>
      </c>
      <c r="CJ87" s="38">
        <f>SUM(Q$7:Q87)</f>
        <v>0.9999927000000003</v>
      </c>
      <c r="CK87" s="38">
        <f>SUM(R$7:R87)</f>
        <v>0.9999788999999999</v>
      </c>
    </row>
    <row r="88" spans="1:89" ht="13.5">
      <c r="A88" s="38">
        <f t="shared" si="58"/>
        <v>810</v>
      </c>
      <c r="B88" s="38">
        <f t="shared" si="59"/>
        <v>815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1E-07</v>
      </c>
      <c r="P88" s="38">
        <v>3E-07</v>
      </c>
      <c r="Q88" s="38">
        <v>5E-07</v>
      </c>
      <c r="R88" s="38">
        <v>2.4E-06</v>
      </c>
      <c r="T88" s="38">
        <f t="shared" si="52"/>
        <v>815</v>
      </c>
      <c r="U88" s="40">
        <f>IF(AND(SUM(C$7:C88)&gt;0.025,SUM(C$7:C88)&lt;0.975),IF(C88=MAX(C$7:C$107),"max","*"),"")</f>
      </c>
      <c r="V88" s="40">
        <f>IF(AND(SUM(D$7:D88)&gt;0.025,SUM(D$7:D88)&lt;0.975),IF(D88=MAX(D$7:D$107),"max","*"),"")</f>
      </c>
      <c r="W88" s="40">
        <f>IF(AND(SUM(E$7:E88)&gt;0.025,SUM(E$7:E88)&lt;0.975),IF(E88=MAX(E$7:E$107),"max","*"),"")</f>
      </c>
      <c r="X88" s="40">
        <f>IF(AND(SUM(F$7:F88)&gt;0.025,SUM(F$7:F88)&lt;0.975),IF(F88=MAX(F$7:F$107),"max","*"),"")</f>
      </c>
      <c r="Y88" s="40">
        <f>IF(AND(SUM(G$7:G88)&gt;0.025,SUM(G$7:G88)&lt;0.975),IF(G88=MAX(G$7:G$107),"max","*"),"")</f>
      </c>
      <c r="Z88" s="40">
        <f>IF(AND(SUM(H$7:H88)&gt;0.025,SUM(H$7:H88)&lt;0.975),IF(H88=MAX(H$7:H$107),"max","*"),"")</f>
      </c>
      <c r="AA88" s="40">
        <f>IF(AND(SUM(I$7:I88)&gt;0.025,SUM(I$7:I88)&lt;0.975),IF(I88=MAX(I$7:I$107),"max","*"),"")</f>
      </c>
      <c r="AB88" s="40">
        <f>IF(AND(SUM(J$7:J88)&gt;0.025,SUM(J$7:J88)&lt;0.975),IF(J88=MAX(J$7:J$107),"max","*"),"")</f>
      </c>
      <c r="AC88" s="40">
        <f>IF(AND(SUM(K$7:K88)&gt;0.025,SUM(K$7:K88)&lt;0.975),IF(K88=MAX(K$7:K$107),"max","*"),"")</f>
      </c>
      <c r="AD88" s="40">
        <f>IF(AND(SUM(L$7:L88)&gt;0.025,SUM(L$7:L88)&lt;0.975),IF(L88=MAX(L$7:L$107),"max","*"),"")</f>
      </c>
      <c r="AE88" s="40">
        <f>IF(AND(SUM(M$7:M88)&gt;0.025,SUM(M$7:M88)&lt;0.975),IF(M88=MAX(M$7:M$107),"max","*"),"")</f>
      </c>
      <c r="AF88" s="40">
        <f>IF(AND(SUM(N$7:N88)&gt;0.025,SUM(N$7:N88)&lt;0.975),IF(N88=MAX(N$7:N$107),"max","*"),"")</f>
      </c>
      <c r="AG88" s="40">
        <f>IF(AND(SUM(O$7:O88)&gt;0.025,SUM(O$7:O88)&lt;0.975),IF(O88=MAX(O$7:O$107),"max","*"),"")</f>
      </c>
      <c r="AH88" s="40">
        <f>IF(AND(SUM(P$7:P88)&gt;0.025,SUM(P$7:P88)&lt;0.975),IF(P88=MAX(P$7:P$107),"max","*"),"")</f>
      </c>
      <c r="AI88" s="40">
        <f>IF(AND(SUM(Q$7:Q88)&gt;0.025,SUM(Q$7:Q88)&lt;0.975),IF(Q88=MAX(Q$7:Q$107),"max","*"),"")</f>
      </c>
      <c r="AJ88" s="40">
        <f>IF(AND(SUM(R$7:R88)&gt;0.025,SUM(R$7:R88)&lt;0.975),IF(R88=MAX(R$7:R$107),"max","*"),"")</f>
      </c>
      <c r="AL88" s="38">
        <f t="shared" si="60"/>
        <v>815</v>
      </c>
      <c r="AM88" s="40"/>
      <c r="AN88" s="38">
        <f t="shared" si="53"/>
        <v>0</v>
      </c>
      <c r="AO88" s="38">
        <f t="shared" si="61"/>
        <v>0</v>
      </c>
      <c r="AP88" s="38">
        <f t="shared" si="62"/>
        <v>0</v>
      </c>
      <c r="AQ88" s="38">
        <f t="shared" si="63"/>
        <v>0</v>
      </c>
      <c r="AR88" s="38">
        <f t="shared" si="64"/>
        <v>0</v>
      </c>
      <c r="AS88" s="38">
        <f t="shared" si="65"/>
        <v>0</v>
      </c>
      <c r="AT88" s="38">
        <f t="shared" si="66"/>
        <v>0</v>
      </c>
      <c r="AU88" s="38">
        <f t="shared" si="67"/>
        <v>0</v>
      </c>
      <c r="AV88" s="38">
        <f t="shared" si="68"/>
        <v>0</v>
      </c>
      <c r="AW88" s="38">
        <f t="shared" si="69"/>
        <v>0</v>
      </c>
      <c r="AX88" s="38">
        <f t="shared" si="70"/>
        <v>0</v>
      </c>
      <c r="AY88" s="38">
        <f t="shared" si="70"/>
        <v>0</v>
      </c>
      <c r="AZ88" s="38">
        <f t="shared" si="70"/>
        <v>8.15E-05</v>
      </c>
      <c r="BA88" s="38">
        <f t="shared" si="44"/>
        <v>0.0002445</v>
      </c>
      <c r="BB88" s="38">
        <f t="shared" si="45"/>
        <v>0.0004075</v>
      </c>
      <c r="BC88" s="38">
        <f t="shared" si="45"/>
        <v>0.001956</v>
      </c>
      <c r="BE88" s="38">
        <f t="shared" si="71"/>
        <v>0</v>
      </c>
      <c r="BF88" s="38">
        <f t="shared" si="46"/>
        <v>0</v>
      </c>
      <c r="BG88" s="38">
        <f t="shared" si="47"/>
        <v>0</v>
      </c>
      <c r="BH88" s="38">
        <f t="shared" si="48"/>
        <v>0</v>
      </c>
      <c r="BI88" s="38">
        <f t="shared" si="49"/>
        <v>0</v>
      </c>
      <c r="BJ88" s="38">
        <f t="shared" si="50"/>
        <v>0</v>
      </c>
      <c r="BK88" s="38">
        <f t="shared" si="51"/>
        <v>0</v>
      </c>
      <c r="BL88" s="38">
        <f t="shared" si="72"/>
        <v>0</v>
      </c>
      <c r="BM88" s="38">
        <f t="shared" si="73"/>
        <v>0</v>
      </c>
      <c r="BN88" s="38">
        <f t="shared" si="74"/>
        <v>0</v>
      </c>
      <c r="BO88" s="38">
        <f t="shared" si="75"/>
        <v>0</v>
      </c>
      <c r="BP88" s="38">
        <f t="shared" si="76"/>
        <v>0</v>
      </c>
      <c r="BQ88" s="38">
        <f t="shared" si="56"/>
        <v>0.03122314641634369</v>
      </c>
      <c r="BR88" s="38">
        <f t="shared" si="77"/>
        <v>0.09337050179846924</v>
      </c>
      <c r="BS88" s="38">
        <f t="shared" si="57"/>
        <v>0.14959109360385792</v>
      </c>
      <c r="BT88" s="38">
        <f t="shared" si="57"/>
        <v>0.6942226766908135</v>
      </c>
      <c r="BV88" s="38">
        <f>SUM(C$7:C88)</f>
        <v>0.9999999999999999</v>
      </c>
      <c r="BW88" s="38">
        <f>SUM(D$7:D88)</f>
        <v>0.9999997999999999</v>
      </c>
      <c r="BX88" s="38">
        <f>SUM(E$7:E88)</f>
        <v>1</v>
      </c>
      <c r="BY88" s="38">
        <f>SUM(F$7:F88)</f>
        <v>0.9999998000000004</v>
      </c>
      <c r="BZ88" s="38">
        <f>SUM(G$7:G88)</f>
        <v>0.9999947999999997</v>
      </c>
      <c r="CA88" s="38">
        <f>SUM(H$7:H88)</f>
        <v>0.9999990999999997</v>
      </c>
      <c r="CB88" s="38">
        <f>SUM(I$7:I88)</f>
        <v>0.9999994999999997</v>
      </c>
      <c r="CC88" s="38">
        <f>SUM(J$7:J88)</f>
        <v>1.0000003000000002</v>
      </c>
      <c r="CD88" s="38">
        <f>SUM(K$7:K88)</f>
        <v>0.9999997999999997</v>
      </c>
      <c r="CE88" s="38">
        <f>SUM(L$7:L88)</f>
        <v>1.0000001999999997</v>
      </c>
      <c r="CF88" s="38">
        <f>SUM(M$7:M88)</f>
        <v>0.9999993999999995</v>
      </c>
      <c r="CG88" s="38">
        <f>SUM(N$7:N88)</f>
        <v>0.9999991999999999</v>
      </c>
      <c r="CH88" s="38">
        <f>SUM(O$7:O88)</f>
        <v>0.9999990000000002</v>
      </c>
      <c r="CI88" s="38">
        <f>SUM(P$7:P88)</f>
        <v>0.9999983000000003</v>
      </c>
      <c r="CJ88" s="38">
        <f>SUM(Q$7:Q88)</f>
        <v>0.9999932000000002</v>
      </c>
      <c r="CK88" s="38">
        <f>SUM(R$7:R88)</f>
        <v>0.9999812999999999</v>
      </c>
    </row>
    <row r="89" spans="1:89" ht="13.5">
      <c r="A89" s="38">
        <f t="shared" si="58"/>
        <v>820</v>
      </c>
      <c r="B89" s="38">
        <f t="shared" si="59"/>
        <v>825</v>
      </c>
      <c r="C89" s="38">
        <v>0</v>
      </c>
      <c r="D89" s="38">
        <v>0</v>
      </c>
      <c r="E89" s="38">
        <v>0</v>
      </c>
      <c r="F89" s="38">
        <v>0</v>
      </c>
      <c r="G89" s="38">
        <v>4.9E-06</v>
      </c>
      <c r="H89" s="38">
        <v>2E-07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1E-07</v>
      </c>
      <c r="P89" s="38">
        <v>2E-07</v>
      </c>
      <c r="Q89" s="38">
        <v>9E-07</v>
      </c>
      <c r="R89" s="38">
        <v>1.8E-06</v>
      </c>
      <c r="T89" s="38">
        <f t="shared" si="52"/>
        <v>825</v>
      </c>
      <c r="U89" s="40">
        <f>IF(AND(SUM(C$7:C89)&gt;0.025,SUM(C$7:C89)&lt;0.975),IF(C89=MAX(C$7:C$107),"max","*"),"")</f>
      </c>
      <c r="V89" s="40">
        <f>IF(AND(SUM(D$7:D89)&gt;0.025,SUM(D$7:D89)&lt;0.975),IF(D89=MAX(D$7:D$107),"max","*"),"")</f>
      </c>
      <c r="W89" s="40">
        <f>IF(AND(SUM(E$7:E89)&gt;0.025,SUM(E$7:E89)&lt;0.975),IF(E89=MAX(E$7:E$107),"max","*"),"")</f>
      </c>
      <c r="X89" s="40">
        <f>IF(AND(SUM(F$7:F89)&gt;0.025,SUM(F$7:F89)&lt;0.975),IF(F89=MAX(F$7:F$107),"max","*"),"")</f>
      </c>
      <c r="Y89" s="40">
        <f>IF(AND(SUM(G$7:G89)&gt;0.025,SUM(G$7:G89)&lt;0.975),IF(G89=MAX(G$7:G$107),"max","*"),"")</f>
      </c>
      <c r="Z89" s="40">
        <f>IF(AND(SUM(H$7:H89)&gt;0.025,SUM(H$7:H89)&lt;0.975),IF(H89=MAX(H$7:H$107),"max","*"),"")</f>
      </c>
      <c r="AA89" s="40">
        <f>IF(AND(SUM(I$7:I89)&gt;0.025,SUM(I$7:I89)&lt;0.975),IF(I89=MAX(I$7:I$107),"max","*"),"")</f>
      </c>
      <c r="AB89" s="40">
        <f>IF(AND(SUM(J$7:J89)&gt;0.025,SUM(J$7:J89)&lt;0.975),IF(J89=MAX(J$7:J$107),"max","*"),"")</f>
      </c>
      <c r="AC89" s="40">
        <f>IF(AND(SUM(K$7:K89)&gt;0.025,SUM(K$7:K89)&lt;0.975),IF(K89=MAX(K$7:K$107),"max","*"),"")</f>
      </c>
      <c r="AD89" s="40">
        <f>IF(AND(SUM(L$7:L89)&gt;0.025,SUM(L$7:L89)&lt;0.975),IF(L89=MAX(L$7:L$107),"max","*"),"")</f>
      </c>
      <c r="AE89" s="40">
        <f>IF(AND(SUM(M$7:M89)&gt;0.025,SUM(M$7:M89)&lt;0.975),IF(M89=MAX(M$7:M$107),"max","*"),"")</f>
      </c>
      <c r="AF89" s="40">
        <f>IF(AND(SUM(N$7:N89)&gt;0.025,SUM(N$7:N89)&lt;0.975),IF(N89=MAX(N$7:N$107),"max","*"),"")</f>
      </c>
      <c r="AG89" s="40">
        <f>IF(AND(SUM(O$7:O89)&gt;0.025,SUM(O$7:O89)&lt;0.975),IF(O89=MAX(O$7:O$107),"max","*"),"")</f>
      </c>
      <c r="AH89" s="40">
        <f>IF(AND(SUM(P$7:P89)&gt;0.025,SUM(P$7:P89)&lt;0.975),IF(P89=MAX(P$7:P$107),"max","*"),"")</f>
      </c>
      <c r="AI89" s="40">
        <f>IF(AND(SUM(Q$7:Q89)&gt;0.025,SUM(Q$7:Q89)&lt;0.975),IF(Q89=MAX(Q$7:Q$107),"max","*"),"")</f>
      </c>
      <c r="AJ89" s="40">
        <f>IF(AND(SUM(R$7:R89)&gt;0.025,SUM(R$7:R89)&lt;0.975),IF(R89=MAX(R$7:R$107),"max","*"),"")</f>
      </c>
      <c r="AL89" s="38">
        <f t="shared" si="60"/>
        <v>825</v>
      </c>
      <c r="AM89" s="40"/>
      <c r="AN89" s="38">
        <f t="shared" si="53"/>
        <v>0</v>
      </c>
      <c r="AO89" s="38">
        <f t="shared" si="61"/>
        <v>0</v>
      </c>
      <c r="AP89" s="38">
        <f t="shared" si="62"/>
        <v>0</v>
      </c>
      <c r="AQ89" s="38">
        <f t="shared" si="63"/>
        <v>0</v>
      </c>
      <c r="AR89" s="38">
        <f t="shared" si="64"/>
        <v>0.0040425</v>
      </c>
      <c r="AS89" s="38">
        <f t="shared" si="65"/>
        <v>0.000165</v>
      </c>
      <c r="AT89" s="38">
        <f t="shared" si="66"/>
        <v>0</v>
      </c>
      <c r="AU89" s="38">
        <f t="shared" si="67"/>
        <v>0</v>
      </c>
      <c r="AV89" s="38">
        <f t="shared" si="68"/>
        <v>0</v>
      </c>
      <c r="AW89" s="38">
        <f t="shared" si="69"/>
        <v>0</v>
      </c>
      <c r="AX89" s="38">
        <f t="shared" si="70"/>
        <v>0</v>
      </c>
      <c r="AY89" s="38">
        <f t="shared" si="70"/>
        <v>0</v>
      </c>
      <c r="AZ89" s="38">
        <f t="shared" si="70"/>
        <v>8.25E-05</v>
      </c>
      <c r="BA89" s="38">
        <f t="shared" si="44"/>
        <v>0.000165</v>
      </c>
      <c r="BB89" s="38">
        <f t="shared" si="45"/>
        <v>0.0007425</v>
      </c>
      <c r="BC89" s="38">
        <f t="shared" si="45"/>
        <v>0.001485</v>
      </c>
      <c r="BE89" s="38">
        <f t="shared" si="71"/>
        <v>0</v>
      </c>
      <c r="BF89" s="38">
        <f t="shared" si="46"/>
        <v>0</v>
      </c>
      <c r="BG89" s="38">
        <f t="shared" si="47"/>
        <v>0</v>
      </c>
      <c r="BH89" s="38">
        <f t="shared" si="48"/>
        <v>0</v>
      </c>
      <c r="BI89" s="38">
        <f t="shared" si="49"/>
        <v>1.481765066334275</v>
      </c>
      <c r="BJ89" s="38">
        <f t="shared" si="50"/>
        <v>0.06084595343208699</v>
      </c>
      <c r="BK89" s="38">
        <f t="shared" si="51"/>
        <v>0</v>
      </c>
      <c r="BL89" s="38">
        <f t="shared" si="72"/>
        <v>0</v>
      </c>
      <c r="BM89" s="38">
        <f t="shared" si="73"/>
        <v>0</v>
      </c>
      <c r="BN89" s="38">
        <f t="shared" si="74"/>
        <v>0</v>
      </c>
      <c r="BO89" s="38">
        <f t="shared" si="75"/>
        <v>0</v>
      </c>
      <c r="BP89" s="38">
        <f t="shared" si="76"/>
        <v>0</v>
      </c>
      <c r="BQ89" s="38">
        <f t="shared" si="56"/>
        <v>0.03235069993034369</v>
      </c>
      <c r="BR89" s="38">
        <f t="shared" si="77"/>
        <v>0.06449853880697949</v>
      </c>
      <c r="BS89" s="38">
        <f t="shared" si="57"/>
        <v>0.2791995273159442</v>
      </c>
      <c r="BT89" s="38">
        <f t="shared" si="57"/>
        <v>0.5402088319521101</v>
      </c>
      <c r="BV89" s="38">
        <f>SUM(C$7:C89)</f>
        <v>0.9999999999999999</v>
      </c>
      <c r="BW89" s="38">
        <f>SUM(D$7:D89)</f>
        <v>0.9999997999999999</v>
      </c>
      <c r="BX89" s="38">
        <f>SUM(E$7:E89)</f>
        <v>1</v>
      </c>
      <c r="BY89" s="38">
        <f>SUM(F$7:F89)</f>
        <v>0.9999998000000004</v>
      </c>
      <c r="BZ89" s="38">
        <f>SUM(G$7:G89)</f>
        <v>0.9999996999999997</v>
      </c>
      <c r="CA89" s="38">
        <f>SUM(H$7:H89)</f>
        <v>0.9999992999999997</v>
      </c>
      <c r="CB89" s="38">
        <f>SUM(I$7:I89)</f>
        <v>0.9999994999999997</v>
      </c>
      <c r="CC89" s="38">
        <f>SUM(J$7:J89)</f>
        <v>1.0000003000000002</v>
      </c>
      <c r="CD89" s="38">
        <f>SUM(K$7:K89)</f>
        <v>0.9999997999999997</v>
      </c>
      <c r="CE89" s="38">
        <f>SUM(L$7:L89)</f>
        <v>1.0000001999999997</v>
      </c>
      <c r="CF89" s="38">
        <f>SUM(M$7:M89)</f>
        <v>0.9999993999999995</v>
      </c>
      <c r="CG89" s="38">
        <f>SUM(N$7:N89)</f>
        <v>0.9999991999999999</v>
      </c>
      <c r="CH89" s="38">
        <f>SUM(O$7:O89)</f>
        <v>0.9999991000000001</v>
      </c>
      <c r="CI89" s="38">
        <f>SUM(P$7:P89)</f>
        <v>0.9999985000000003</v>
      </c>
      <c r="CJ89" s="38">
        <f>SUM(Q$7:Q89)</f>
        <v>0.9999941000000002</v>
      </c>
      <c r="CK89" s="38">
        <f>SUM(R$7:R89)</f>
        <v>0.9999830999999999</v>
      </c>
    </row>
    <row r="90" spans="1:89" ht="13.5">
      <c r="A90" s="38">
        <f t="shared" si="58"/>
        <v>830</v>
      </c>
      <c r="B90" s="38">
        <f t="shared" si="59"/>
        <v>835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2E-07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1E-07</v>
      </c>
      <c r="P90" s="38">
        <v>2E-07</v>
      </c>
      <c r="Q90" s="38">
        <v>1.6E-06</v>
      </c>
      <c r="R90" s="38">
        <v>1.2E-06</v>
      </c>
      <c r="T90" s="38">
        <f t="shared" si="52"/>
        <v>835</v>
      </c>
      <c r="U90" s="40">
        <f>IF(AND(SUM(C$7:C90)&gt;0.025,SUM(C$7:C90)&lt;0.975),IF(C90=MAX(C$7:C$107),"max","*"),"")</f>
      </c>
      <c r="V90" s="40">
        <f>IF(AND(SUM(D$7:D90)&gt;0.025,SUM(D$7:D90)&lt;0.975),IF(D90=MAX(D$7:D$107),"max","*"),"")</f>
      </c>
      <c r="W90" s="40">
        <f>IF(AND(SUM(E$7:E90)&gt;0.025,SUM(E$7:E90)&lt;0.975),IF(E90=MAX(E$7:E$107),"max","*"),"")</f>
      </c>
      <c r="X90" s="40">
        <f>IF(AND(SUM(F$7:F90)&gt;0.025,SUM(F$7:F90)&lt;0.975),IF(F90=MAX(F$7:F$107),"max","*"),"")</f>
      </c>
      <c r="Y90" s="40">
        <f>IF(AND(SUM(G$7:G90)&gt;0.025,SUM(G$7:G90)&lt;0.975),IF(G90=MAX(G$7:G$107),"max","*"),"")</f>
      </c>
      <c r="Z90" s="40">
        <f>IF(AND(SUM(H$7:H90)&gt;0.025,SUM(H$7:H90)&lt;0.975),IF(H90=MAX(H$7:H$107),"max","*"),"")</f>
      </c>
      <c r="AA90" s="40">
        <f>IF(AND(SUM(I$7:I90)&gt;0.025,SUM(I$7:I90)&lt;0.975),IF(I90=MAX(I$7:I$107),"max","*"),"")</f>
      </c>
      <c r="AB90" s="40">
        <f>IF(AND(SUM(J$7:J90)&gt;0.025,SUM(J$7:J90)&lt;0.975),IF(J90=MAX(J$7:J$107),"max","*"),"")</f>
      </c>
      <c r="AC90" s="40">
        <f>IF(AND(SUM(K$7:K90)&gt;0.025,SUM(K$7:K90)&lt;0.975),IF(K90=MAX(K$7:K$107),"max","*"),"")</f>
      </c>
      <c r="AD90" s="40">
        <f>IF(AND(SUM(L$7:L90)&gt;0.025,SUM(L$7:L90)&lt;0.975),IF(L90=MAX(L$7:L$107),"max","*"),"")</f>
      </c>
      <c r="AE90" s="40">
        <f>IF(AND(SUM(M$7:M90)&gt;0.025,SUM(M$7:M90)&lt;0.975),IF(M90=MAX(M$7:M$107),"max","*"),"")</f>
      </c>
      <c r="AF90" s="40">
        <f>IF(AND(SUM(N$7:N90)&gt;0.025,SUM(N$7:N90)&lt;0.975),IF(N90=MAX(N$7:N$107),"max","*"),"")</f>
      </c>
      <c r="AG90" s="40">
        <f>IF(AND(SUM(O$7:O90)&gt;0.025,SUM(O$7:O90)&lt;0.975),IF(O90=MAX(O$7:O$107),"max","*"),"")</f>
      </c>
      <c r="AH90" s="40">
        <f>IF(AND(SUM(P$7:P90)&gt;0.025,SUM(P$7:P90)&lt;0.975),IF(P90=MAX(P$7:P$107),"max","*"),"")</f>
      </c>
      <c r="AI90" s="40">
        <f>IF(AND(SUM(Q$7:Q90)&gt;0.025,SUM(Q$7:Q90)&lt;0.975),IF(Q90=MAX(Q$7:Q$107),"max","*"),"")</f>
      </c>
      <c r="AJ90" s="40">
        <f>IF(AND(SUM(R$7:R90)&gt;0.025,SUM(R$7:R90)&lt;0.975),IF(R90=MAX(R$7:R$107),"max","*"),"")</f>
      </c>
      <c r="AL90" s="38">
        <f t="shared" si="60"/>
        <v>835</v>
      </c>
      <c r="AM90" s="40"/>
      <c r="AN90" s="38">
        <f t="shared" si="53"/>
        <v>0</v>
      </c>
      <c r="AO90" s="38">
        <f t="shared" si="61"/>
        <v>0</v>
      </c>
      <c r="AP90" s="38">
        <f t="shared" si="62"/>
        <v>0</v>
      </c>
      <c r="AQ90" s="38">
        <f t="shared" si="63"/>
        <v>0</v>
      </c>
      <c r="AR90" s="38">
        <f t="shared" si="64"/>
        <v>0</v>
      </c>
      <c r="AS90" s="38">
        <f t="shared" si="65"/>
        <v>0.000167</v>
      </c>
      <c r="AT90" s="38">
        <f t="shared" si="66"/>
        <v>0</v>
      </c>
      <c r="AU90" s="38">
        <f t="shared" si="67"/>
        <v>0</v>
      </c>
      <c r="AV90" s="38">
        <f t="shared" si="68"/>
        <v>0</v>
      </c>
      <c r="AW90" s="38">
        <f t="shared" si="69"/>
        <v>0</v>
      </c>
      <c r="AX90" s="38">
        <f t="shared" si="70"/>
        <v>0</v>
      </c>
      <c r="AY90" s="38">
        <f t="shared" si="70"/>
        <v>0</v>
      </c>
      <c r="AZ90" s="38">
        <f t="shared" si="70"/>
        <v>8.35E-05</v>
      </c>
      <c r="BA90" s="38">
        <f t="shared" si="44"/>
        <v>0.000167</v>
      </c>
      <c r="BB90" s="38">
        <f t="shared" si="45"/>
        <v>0.001336</v>
      </c>
      <c r="BC90" s="38">
        <f t="shared" si="45"/>
        <v>0.0010019999999999999</v>
      </c>
      <c r="BE90" s="38">
        <f t="shared" si="71"/>
        <v>0</v>
      </c>
      <c r="BF90" s="38">
        <f t="shared" si="46"/>
        <v>0</v>
      </c>
      <c r="BG90" s="38">
        <f t="shared" si="47"/>
        <v>0</v>
      </c>
      <c r="BH90" s="38">
        <f t="shared" si="48"/>
        <v>0</v>
      </c>
      <c r="BI90" s="38">
        <f t="shared" si="49"/>
        <v>0</v>
      </c>
      <c r="BJ90" s="38">
        <f t="shared" si="50"/>
        <v>0.063072234528087</v>
      </c>
      <c r="BK90" s="38">
        <f t="shared" si="51"/>
        <v>0</v>
      </c>
      <c r="BL90" s="38">
        <f t="shared" si="72"/>
        <v>0</v>
      </c>
      <c r="BM90" s="38">
        <f t="shared" si="73"/>
        <v>0</v>
      </c>
      <c r="BN90" s="38">
        <f t="shared" si="74"/>
        <v>0</v>
      </c>
      <c r="BO90" s="38">
        <f t="shared" si="75"/>
        <v>0</v>
      </c>
      <c r="BP90" s="38">
        <f t="shared" si="76"/>
        <v>0</v>
      </c>
      <c r="BQ90" s="38">
        <f t="shared" si="56"/>
        <v>0.033498253444343686</v>
      </c>
      <c r="BR90" s="38">
        <f t="shared" si="77"/>
        <v>0.0667900764149795</v>
      </c>
      <c r="BS90" s="38">
        <f t="shared" si="57"/>
        <v>0.5143379309243452</v>
      </c>
      <c r="BT90" s="38">
        <f t="shared" si="57"/>
        <v>0.3734071042574067</v>
      </c>
      <c r="BV90" s="38">
        <f>SUM(C$7:C90)</f>
        <v>0.9999999999999999</v>
      </c>
      <c r="BW90" s="38">
        <f>SUM(D$7:D90)</f>
        <v>0.9999997999999999</v>
      </c>
      <c r="BX90" s="38">
        <f>SUM(E$7:E90)</f>
        <v>1</v>
      </c>
      <c r="BY90" s="38">
        <f>SUM(F$7:F90)</f>
        <v>0.9999998000000004</v>
      </c>
      <c r="BZ90" s="38">
        <f>SUM(G$7:G90)</f>
        <v>0.9999996999999997</v>
      </c>
      <c r="CA90" s="38">
        <f>SUM(H$7:H90)</f>
        <v>0.9999994999999997</v>
      </c>
      <c r="CB90" s="38">
        <f>SUM(I$7:I90)</f>
        <v>0.9999994999999997</v>
      </c>
      <c r="CC90" s="38">
        <f>SUM(J$7:J90)</f>
        <v>1.0000003000000002</v>
      </c>
      <c r="CD90" s="38">
        <f>SUM(K$7:K90)</f>
        <v>0.9999997999999997</v>
      </c>
      <c r="CE90" s="38">
        <f>SUM(L$7:L90)</f>
        <v>1.0000001999999997</v>
      </c>
      <c r="CF90" s="38">
        <f>SUM(M$7:M90)</f>
        <v>0.9999993999999995</v>
      </c>
      <c r="CG90" s="38">
        <f>SUM(N$7:N90)</f>
        <v>0.9999991999999999</v>
      </c>
      <c r="CH90" s="38">
        <f>SUM(O$7:O90)</f>
        <v>0.9999992000000001</v>
      </c>
      <c r="CI90" s="38">
        <f>SUM(P$7:P90)</f>
        <v>0.9999987000000004</v>
      </c>
      <c r="CJ90" s="38">
        <f>SUM(Q$7:Q90)</f>
        <v>0.9999957000000003</v>
      </c>
      <c r="CK90" s="38">
        <f>SUM(R$7:R90)</f>
        <v>0.9999842999999999</v>
      </c>
    </row>
    <row r="91" spans="1:89" ht="13.5">
      <c r="A91" s="38">
        <f t="shared" si="58"/>
        <v>840</v>
      </c>
      <c r="B91" s="38">
        <f t="shared" si="59"/>
        <v>845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1E-07</v>
      </c>
      <c r="P91" s="38">
        <v>1E-07</v>
      </c>
      <c r="Q91" s="38">
        <v>3E-07</v>
      </c>
      <c r="R91" s="38">
        <v>1.6E-06</v>
      </c>
      <c r="T91" s="38">
        <f t="shared" si="52"/>
        <v>845</v>
      </c>
      <c r="U91" s="40">
        <f>IF(AND(SUM(C$7:C91)&gt;0.025,SUM(C$7:C91)&lt;0.975),IF(C91=MAX(C$7:C$107),"max","*"),"")</f>
      </c>
      <c r="V91" s="40">
        <f>IF(AND(SUM(D$7:D91)&gt;0.025,SUM(D$7:D91)&lt;0.975),IF(D91=MAX(D$7:D$107),"max","*"),"")</f>
      </c>
      <c r="W91" s="40">
        <f>IF(AND(SUM(E$7:E91)&gt;0.025,SUM(E$7:E91)&lt;0.975),IF(E91=MAX(E$7:E$107),"max","*"),"")</f>
      </c>
      <c r="X91" s="40">
        <f>IF(AND(SUM(F$7:F91)&gt;0.025,SUM(F$7:F91)&lt;0.975),IF(F91=MAX(F$7:F$107),"max","*"),"")</f>
      </c>
      <c r="Y91" s="40">
        <f>IF(AND(SUM(G$7:G91)&gt;0.025,SUM(G$7:G91)&lt;0.975),IF(G91=MAX(G$7:G$107),"max","*"),"")</f>
      </c>
      <c r="Z91" s="40">
        <f>IF(AND(SUM(H$7:H91)&gt;0.025,SUM(H$7:H91)&lt;0.975),IF(H91=MAX(H$7:H$107),"max","*"),"")</f>
      </c>
      <c r="AA91" s="40">
        <f>IF(AND(SUM(I$7:I91)&gt;0.025,SUM(I$7:I91)&lt;0.975),IF(I91=MAX(I$7:I$107),"max","*"),"")</f>
      </c>
      <c r="AB91" s="40">
        <f>IF(AND(SUM(J$7:J91)&gt;0.025,SUM(J$7:J91)&lt;0.975),IF(J91=MAX(J$7:J$107),"max","*"),"")</f>
      </c>
      <c r="AC91" s="40">
        <f>IF(AND(SUM(K$7:K91)&gt;0.025,SUM(K$7:K91)&lt;0.975),IF(K91=MAX(K$7:K$107),"max","*"),"")</f>
      </c>
      <c r="AD91" s="40">
        <f>IF(AND(SUM(L$7:L91)&gt;0.025,SUM(L$7:L91)&lt;0.975),IF(L91=MAX(L$7:L$107),"max","*"),"")</f>
      </c>
      <c r="AE91" s="40">
        <f>IF(AND(SUM(M$7:M91)&gt;0.025,SUM(M$7:M91)&lt;0.975),IF(M91=MAX(M$7:M$107),"max","*"),"")</f>
      </c>
      <c r="AF91" s="40">
        <f>IF(AND(SUM(N$7:N91)&gt;0.025,SUM(N$7:N91)&lt;0.975),IF(N91=MAX(N$7:N$107),"max","*"),"")</f>
      </c>
      <c r="AG91" s="40">
        <f>IF(AND(SUM(O$7:O91)&gt;0.025,SUM(O$7:O91)&lt;0.975),IF(O91=MAX(O$7:O$107),"max","*"),"")</f>
      </c>
      <c r="AH91" s="40">
        <f>IF(AND(SUM(P$7:P91)&gt;0.025,SUM(P$7:P91)&lt;0.975),IF(P91=MAX(P$7:P$107),"max","*"),"")</f>
      </c>
      <c r="AI91" s="40">
        <f>IF(AND(SUM(Q$7:Q91)&gt;0.025,SUM(Q$7:Q91)&lt;0.975),IF(Q91=MAX(Q$7:Q$107),"max","*"),"")</f>
      </c>
      <c r="AJ91" s="40">
        <f>IF(AND(SUM(R$7:R91)&gt;0.025,SUM(R$7:R91)&lt;0.975),IF(R91=MAX(R$7:R$107),"max","*"),"")</f>
      </c>
      <c r="AL91" s="38">
        <f t="shared" si="60"/>
        <v>845</v>
      </c>
      <c r="AM91" s="40"/>
      <c r="AN91" s="38">
        <f t="shared" si="53"/>
        <v>0</v>
      </c>
      <c r="AO91" s="38">
        <f t="shared" si="61"/>
        <v>0</v>
      </c>
      <c r="AP91" s="38">
        <f t="shared" si="62"/>
        <v>0</v>
      </c>
      <c r="AQ91" s="38">
        <f t="shared" si="63"/>
        <v>0</v>
      </c>
      <c r="AR91" s="38">
        <f t="shared" si="64"/>
        <v>0</v>
      </c>
      <c r="AS91" s="38">
        <f t="shared" si="65"/>
        <v>0</v>
      </c>
      <c r="AT91" s="38">
        <f t="shared" si="66"/>
        <v>0</v>
      </c>
      <c r="AU91" s="38">
        <f t="shared" si="67"/>
        <v>0</v>
      </c>
      <c r="AV91" s="38">
        <f t="shared" si="68"/>
        <v>0</v>
      </c>
      <c r="AW91" s="38">
        <f t="shared" si="69"/>
        <v>0</v>
      </c>
      <c r="AX91" s="38">
        <f t="shared" si="70"/>
        <v>0</v>
      </c>
      <c r="AY91" s="38">
        <f t="shared" si="70"/>
        <v>0</v>
      </c>
      <c r="AZ91" s="38">
        <f t="shared" si="70"/>
        <v>8.45E-05</v>
      </c>
      <c r="BA91" s="38">
        <f t="shared" si="44"/>
        <v>8.45E-05</v>
      </c>
      <c r="BB91" s="38">
        <f t="shared" si="45"/>
        <v>0.0002535</v>
      </c>
      <c r="BC91" s="38">
        <f t="shared" si="45"/>
        <v>0.001352</v>
      </c>
      <c r="BE91" s="38">
        <f t="shared" si="71"/>
        <v>0</v>
      </c>
      <c r="BF91" s="38">
        <f t="shared" si="46"/>
        <v>0</v>
      </c>
      <c r="BG91" s="38">
        <f t="shared" si="47"/>
        <v>0</v>
      </c>
      <c r="BH91" s="38">
        <f t="shared" si="48"/>
        <v>0</v>
      </c>
      <c r="BI91" s="38">
        <f t="shared" si="49"/>
        <v>0</v>
      </c>
      <c r="BJ91" s="38">
        <f t="shared" si="50"/>
        <v>0</v>
      </c>
      <c r="BK91" s="38">
        <f t="shared" si="51"/>
        <v>0</v>
      </c>
      <c r="BL91" s="38">
        <f t="shared" si="72"/>
        <v>0</v>
      </c>
      <c r="BM91" s="38">
        <f t="shared" si="73"/>
        <v>0</v>
      </c>
      <c r="BN91" s="38">
        <f t="shared" si="74"/>
        <v>0</v>
      </c>
      <c r="BO91" s="38">
        <f t="shared" si="75"/>
        <v>0</v>
      </c>
      <c r="BP91" s="38">
        <f t="shared" si="76"/>
        <v>0</v>
      </c>
      <c r="BQ91" s="38">
        <f t="shared" si="56"/>
        <v>0.03466580695834369</v>
      </c>
      <c r="BR91" s="38">
        <f t="shared" si="77"/>
        <v>0.034560807011489746</v>
      </c>
      <c r="BS91" s="38">
        <f t="shared" si="57"/>
        <v>0.09987021499131474</v>
      </c>
      <c r="BT91" s="38">
        <f t="shared" si="57"/>
        <v>0.5158866496178757</v>
      </c>
      <c r="BV91" s="38">
        <f>SUM(C$7:C91)</f>
        <v>0.9999999999999999</v>
      </c>
      <c r="BW91" s="38">
        <f>SUM(D$7:D91)</f>
        <v>0.9999997999999999</v>
      </c>
      <c r="BX91" s="38">
        <f>SUM(E$7:E91)</f>
        <v>1</v>
      </c>
      <c r="BY91" s="38">
        <f>SUM(F$7:F91)</f>
        <v>0.9999998000000004</v>
      </c>
      <c r="BZ91" s="38">
        <f>SUM(G$7:G91)</f>
        <v>0.9999996999999997</v>
      </c>
      <c r="CA91" s="38">
        <f>SUM(H$7:H91)</f>
        <v>0.9999994999999997</v>
      </c>
      <c r="CB91" s="38">
        <f>SUM(I$7:I91)</f>
        <v>0.9999994999999997</v>
      </c>
      <c r="CC91" s="38">
        <f>SUM(J$7:J91)</f>
        <v>1.0000003000000002</v>
      </c>
      <c r="CD91" s="38">
        <f>SUM(K$7:K91)</f>
        <v>0.9999997999999997</v>
      </c>
      <c r="CE91" s="38">
        <f>SUM(L$7:L91)</f>
        <v>1.0000001999999997</v>
      </c>
      <c r="CF91" s="38">
        <f>SUM(M$7:M91)</f>
        <v>0.9999993999999995</v>
      </c>
      <c r="CG91" s="38">
        <f>SUM(N$7:N91)</f>
        <v>0.9999991999999999</v>
      </c>
      <c r="CH91" s="38">
        <f>SUM(O$7:O91)</f>
        <v>0.9999993</v>
      </c>
      <c r="CI91" s="38">
        <f>SUM(P$7:P91)</f>
        <v>0.9999988000000003</v>
      </c>
      <c r="CJ91" s="38">
        <f>SUM(Q$7:Q91)</f>
        <v>0.9999960000000002</v>
      </c>
      <c r="CK91" s="38">
        <f>SUM(R$7:R91)</f>
        <v>0.9999859</v>
      </c>
    </row>
    <row r="92" spans="1:89" ht="13.5">
      <c r="A92" s="38">
        <f t="shared" si="58"/>
        <v>850</v>
      </c>
      <c r="B92" s="38">
        <f t="shared" si="59"/>
        <v>855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2E-07</v>
      </c>
      <c r="P92" s="38">
        <v>3E-07</v>
      </c>
      <c r="Q92" s="38">
        <v>1E-06</v>
      </c>
      <c r="R92" s="38">
        <v>1.3E-06</v>
      </c>
      <c r="T92" s="38">
        <f t="shared" si="52"/>
        <v>855</v>
      </c>
      <c r="U92" s="40">
        <f>IF(AND(SUM(C$7:C92)&gt;0.025,SUM(C$7:C92)&lt;0.975),IF(C92=MAX(C$7:C$107),"max","*"),"")</f>
      </c>
      <c r="V92" s="40">
        <f>IF(AND(SUM(D$7:D92)&gt;0.025,SUM(D$7:D92)&lt;0.975),IF(D92=MAX(D$7:D$107),"max","*"),"")</f>
      </c>
      <c r="W92" s="40">
        <f>IF(AND(SUM(E$7:E92)&gt;0.025,SUM(E$7:E92)&lt;0.975),IF(E92=MAX(E$7:E$107),"max","*"),"")</f>
      </c>
      <c r="X92" s="40">
        <f>IF(AND(SUM(F$7:F92)&gt;0.025,SUM(F$7:F92)&lt;0.975),IF(F92=MAX(F$7:F$107),"max","*"),"")</f>
      </c>
      <c r="Y92" s="40">
        <f>IF(AND(SUM(G$7:G92)&gt;0.025,SUM(G$7:G92)&lt;0.975),IF(G92=MAX(G$7:G$107),"max","*"),"")</f>
      </c>
      <c r="Z92" s="40">
        <f>IF(AND(SUM(H$7:H92)&gt;0.025,SUM(H$7:H92)&lt;0.975),IF(H92=MAX(H$7:H$107),"max","*"),"")</f>
      </c>
      <c r="AA92" s="40">
        <f>IF(AND(SUM(I$7:I92)&gt;0.025,SUM(I$7:I92)&lt;0.975),IF(I92=MAX(I$7:I$107),"max","*"),"")</f>
      </c>
      <c r="AB92" s="40">
        <f>IF(AND(SUM(J$7:J92)&gt;0.025,SUM(J$7:J92)&lt;0.975),IF(J92=MAX(J$7:J$107),"max","*"),"")</f>
      </c>
      <c r="AC92" s="40">
        <f>IF(AND(SUM(K$7:K92)&gt;0.025,SUM(K$7:K92)&lt;0.975),IF(K92=MAX(K$7:K$107),"max","*"),"")</f>
      </c>
      <c r="AD92" s="40">
        <f>IF(AND(SUM(L$7:L92)&gt;0.025,SUM(L$7:L92)&lt;0.975),IF(L92=MAX(L$7:L$107),"max","*"),"")</f>
      </c>
      <c r="AE92" s="40">
        <f>IF(AND(SUM(M$7:M92)&gt;0.025,SUM(M$7:M92)&lt;0.975),IF(M92=MAX(M$7:M$107),"max","*"),"")</f>
      </c>
      <c r="AF92" s="40">
        <f>IF(AND(SUM(N$7:N92)&gt;0.025,SUM(N$7:N92)&lt;0.975),IF(N92=MAX(N$7:N$107),"max","*"),"")</f>
      </c>
      <c r="AG92" s="40">
        <f>IF(AND(SUM(O$7:O92)&gt;0.025,SUM(O$7:O92)&lt;0.975),IF(O92=MAX(O$7:O$107),"max","*"),"")</f>
      </c>
      <c r="AH92" s="40">
        <f>IF(AND(SUM(P$7:P92)&gt;0.025,SUM(P$7:P92)&lt;0.975),IF(P92=MAX(P$7:P$107),"max","*"),"")</f>
      </c>
      <c r="AI92" s="40">
        <f>IF(AND(SUM(Q$7:Q92)&gt;0.025,SUM(Q$7:Q92)&lt;0.975),IF(Q92=MAX(Q$7:Q$107),"max","*"),"")</f>
      </c>
      <c r="AJ92" s="40">
        <f>IF(AND(SUM(R$7:R92)&gt;0.025,SUM(R$7:R92)&lt;0.975),IF(R92=MAX(R$7:R$107),"max","*"),"")</f>
      </c>
      <c r="AL92" s="38">
        <f t="shared" si="60"/>
        <v>855</v>
      </c>
      <c r="AM92" s="40"/>
      <c r="AN92" s="38">
        <f t="shared" si="53"/>
        <v>0</v>
      </c>
      <c r="AO92" s="38">
        <f t="shared" si="61"/>
        <v>0</v>
      </c>
      <c r="AP92" s="38">
        <f t="shared" si="62"/>
        <v>0</v>
      </c>
      <c r="AQ92" s="38">
        <f t="shared" si="63"/>
        <v>0</v>
      </c>
      <c r="AR92" s="38">
        <f t="shared" si="64"/>
        <v>0</v>
      </c>
      <c r="AS92" s="38">
        <f t="shared" si="65"/>
        <v>0</v>
      </c>
      <c r="AT92" s="38">
        <f t="shared" si="66"/>
        <v>0</v>
      </c>
      <c r="AU92" s="38">
        <f t="shared" si="67"/>
        <v>0</v>
      </c>
      <c r="AV92" s="38">
        <f t="shared" si="68"/>
        <v>0</v>
      </c>
      <c r="AW92" s="38">
        <f t="shared" si="69"/>
        <v>0</v>
      </c>
      <c r="AX92" s="38">
        <f t="shared" si="70"/>
        <v>0</v>
      </c>
      <c r="AY92" s="38">
        <f t="shared" si="70"/>
        <v>0</v>
      </c>
      <c r="AZ92" s="38">
        <f t="shared" si="70"/>
        <v>0.00017099999999999998</v>
      </c>
      <c r="BA92" s="38">
        <f t="shared" si="44"/>
        <v>0.0002565</v>
      </c>
      <c r="BB92" s="38">
        <f t="shared" si="45"/>
        <v>0.000855</v>
      </c>
      <c r="BC92" s="38">
        <f t="shared" si="45"/>
        <v>0.0011115</v>
      </c>
      <c r="BE92" s="38">
        <f t="shared" si="71"/>
        <v>0</v>
      </c>
      <c r="BF92" s="38">
        <f t="shared" si="46"/>
        <v>0</v>
      </c>
      <c r="BG92" s="38">
        <f t="shared" si="47"/>
        <v>0</v>
      </c>
      <c r="BH92" s="38">
        <f t="shared" si="48"/>
        <v>0</v>
      </c>
      <c r="BI92" s="38">
        <f t="shared" si="49"/>
        <v>0</v>
      </c>
      <c r="BJ92" s="38">
        <f t="shared" si="50"/>
        <v>0</v>
      </c>
      <c r="BK92" s="38">
        <f t="shared" si="51"/>
        <v>0</v>
      </c>
      <c r="BL92" s="38">
        <f t="shared" si="72"/>
        <v>0</v>
      </c>
      <c r="BM92" s="38">
        <f t="shared" si="73"/>
        <v>0</v>
      </c>
      <c r="BN92" s="38">
        <f t="shared" si="74"/>
        <v>0</v>
      </c>
      <c r="BO92" s="38">
        <f t="shared" si="75"/>
        <v>0</v>
      </c>
      <c r="BP92" s="38">
        <f t="shared" si="76"/>
        <v>0</v>
      </c>
      <c r="BQ92" s="38">
        <f t="shared" si="56"/>
        <v>0.07170672094468737</v>
      </c>
      <c r="BR92" s="38">
        <f t="shared" si="77"/>
        <v>0.10723972744646924</v>
      </c>
      <c r="BS92" s="38">
        <f t="shared" si="57"/>
        <v>0.3445402264477158</v>
      </c>
      <c r="BT92" s="38">
        <f t="shared" si="57"/>
        <v>0.434051442683524</v>
      </c>
      <c r="BV92" s="38">
        <f>SUM(C$7:C92)</f>
        <v>0.9999999999999999</v>
      </c>
      <c r="BW92" s="38">
        <f>SUM(D$7:D92)</f>
        <v>0.9999997999999999</v>
      </c>
      <c r="BX92" s="38">
        <f>SUM(E$7:E92)</f>
        <v>1</v>
      </c>
      <c r="BY92" s="38">
        <f>SUM(F$7:F92)</f>
        <v>0.9999998000000004</v>
      </c>
      <c r="BZ92" s="38">
        <f>SUM(G$7:G92)</f>
        <v>0.9999996999999997</v>
      </c>
      <c r="CA92" s="38">
        <f>SUM(H$7:H92)</f>
        <v>0.9999994999999997</v>
      </c>
      <c r="CB92" s="38">
        <f>SUM(I$7:I92)</f>
        <v>0.9999994999999997</v>
      </c>
      <c r="CC92" s="38">
        <f>SUM(J$7:J92)</f>
        <v>1.0000003000000002</v>
      </c>
      <c r="CD92" s="38">
        <f>SUM(K$7:K92)</f>
        <v>0.9999997999999997</v>
      </c>
      <c r="CE92" s="38">
        <f>SUM(L$7:L92)</f>
        <v>1.0000001999999997</v>
      </c>
      <c r="CF92" s="38">
        <f>SUM(M$7:M92)</f>
        <v>0.9999993999999995</v>
      </c>
      <c r="CG92" s="38">
        <f>SUM(N$7:N92)</f>
        <v>0.9999991999999999</v>
      </c>
      <c r="CH92" s="38">
        <f>SUM(O$7:O92)</f>
        <v>0.9999995</v>
      </c>
      <c r="CI92" s="38">
        <f>SUM(P$7:P92)</f>
        <v>0.9999991000000003</v>
      </c>
      <c r="CJ92" s="38">
        <f>SUM(Q$7:Q92)</f>
        <v>0.9999970000000002</v>
      </c>
      <c r="CK92" s="38">
        <f>SUM(R$7:R92)</f>
        <v>0.9999872</v>
      </c>
    </row>
    <row r="93" spans="1:89" ht="13.5">
      <c r="A93" s="38">
        <f t="shared" si="58"/>
        <v>860</v>
      </c>
      <c r="B93" s="38">
        <f t="shared" si="59"/>
        <v>865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1E-07</v>
      </c>
      <c r="P93" s="38">
        <v>1E-07</v>
      </c>
      <c r="Q93" s="38">
        <v>3E-07</v>
      </c>
      <c r="R93" s="38">
        <v>1.2E-06</v>
      </c>
      <c r="T93" s="38">
        <f t="shared" si="52"/>
        <v>865</v>
      </c>
      <c r="U93" s="40">
        <f>IF(AND(SUM(C$7:C93)&gt;0.025,SUM(C$7:C93)&lt;0.975),IF(C93=MAX(C$7:C$107),"max","*"),"")</f>
      </c>
      <c r="V93" s="40">
        <f>IF(AND(SUM(D$7:D93)&gt;0.025,SUM(D$7:D93)&lt;0.975),IF(D93=MAX(D$7:D$107),"max","*"),"")</f>
      </c>
      <c r="W93" s="40">
        <f>IF(AND(SUM(E$7:E93)&gt;0.025,SUM(E$7:E93)&lt;0.975),IF(E93=MAX(E$7:E$107),"max","*"),"")</f>
      </c>
      <c r="X93" s="40">
        <f>IF(AND(SUM(F$7:F93)&gt;0.025,SUM(F$7:F93)&lt;0.975),IF(F93=MAX(F$7:F$107),"max","*"),"")</f>
      </c>
      <c r="Y93" s="40">
        <f>IF(AND(SUM(G$7:G93)&gt;0.025,SUM(G$7:G93)&lt;0.975),IF(G93=MAX(G$7:G$107),"max","*"),"")</f>
      </c>
      <c r="Z93" s="40">
        <f>IF(AND(SUM(H$7:H93)&gt;0.025,SUM(H$7:H93)&lt;0.975),IF(H93=MAX(H$7:H$107),"max","*"),"")</f>
      </c>
      <c r="AA93" s="40">
        <f>IF(AND(SUM(I$7:I93)&gt;0.025,SUM(I$7:I93)&lt;0.975),IF(I93=MAX(I$7:I$107),"max","*"),"")</f>
      </c>
      <c r="AB93" s="40">
        <f>IF(AND(SUM(J$7:J93)&gt;0.025,SUM(J$7:J93)&lt;0.975),IF(J93=MAX(J$7:J$107),"max","*"),"")</f>
      </c>
      <c r="AC93" s="40">
        <f>IF(AND(SUM(K$7:K93)&gt;0.025,SUM(K$7:K93)&lt;0.975),IF(K93=MAX(K$7:K$107),"max","*"),"")</f>
      </c>
      <c r="AD93" s="40">
        <f>IF(AND(SUM(L$7:L93)&gt;0.025,SUM(L$7:L93)&lt;0.975),IF(L93=MAX(L$7:L$107),"max","*"),"")</f>
      </c>
      <c r="AE93" s="40">
        <f>IF(AND(SUM(M$7:M93)&gt;0.025,SUM(M$7:M93)&lt;0.975),IF(M93=MAX(M$7:M$107),"max","*"),"")</f>
      </c>
      <c r="AF93" s="40">
        <f>IF(AND(SUM(N$7:N93)&gt;0.025,SUM(N$7:N93)&lt;0.975),IF(N93=MAX(N$7:N$107),"max","*"),"")</f>
      </c>
      <c r="AG93" s="40">
        <f>IF(AND(SUM(O$7:O93)&gt;0.025,SUM(O$7:O93)&lt;0.975),IF(O93=MAX(O$7:O$107),"max","*"),"")</f>
      </c>
      <c r="AH93" s="40">
        <f>IF(AND(SUM(P$7:P93)&gt;0.025,SUM(P$7:P93)&lt;0.975),IF(P93=MAX(P$7:P$107),"max","*"),"")</f>
      </c>
      <c r="AI93" s="40">
        <f>IF(AND(SUM(Q$7:Q93)&gt;0.025,SUM(Q$7:Q93)&lt;0.975),IF(Q93=MAX(Q$7:Q$107),"max","*"),"")</f>
      </c>
      <c r="AJ93" s="40">
        <f>IF(AND(SUM(R$7:R93)&gt;0.025,SUM(R$7:R93)&lt;0.975),IF(R93=MAX(R$7:R$107),"max","*"),"")</f>
      </c>
      <c r="AL93" s="38">
        <f t="shared" si="60"/>
        <v>865</v>
      </c>
      <c r="AM93" s="40"/>
      <c r="AN93" s="38">
        <f t="shared" si="53"/>
        <v>0</v>
      </c>
      <c r="AO93" s="38">
        <f t="shared" si="61"/>
        <v>0</v>
      </c>
      <c r="AP93" s="38">
        <f t="shared" si="62"/>
        <v>0</v>
      </c>
      <c r="AQ93" s="38">
        <f t="shared" si="63"/>
        <v>0</v>
      </c>
      <c r="AR93" s="38">
        <f t="shared" si="64"/>
        <v>0</v>
      </c>
      <c r="AS93" s="38">
        <f t="shared" si="65"/>
        <v>0</v>
      </c>
      <c r="AT93" s="38">
        <f t="shared" si="66"/>
        <v>0</v>
      </c>
      <c r="AU93" s="38">
        <f t="shared" si="67"/>
        <v>0</v>
      </c>
      <c r="AV93" s="38">
        <f t="shared" si="68"/>
        <v>0</v>
      </c>
      <c r="AW93" s="38">
        <f t="shared" si="69"/>
        <v>0</v>
      </c>
      <c r="AX93" s="38">
        <f t="shared" si="70"/>
        <v>0</v>
      </c>
      <c r="AY93" s="38">
        <f t="shared" si="70"/>
        <v>0</v>
      </c>
      <c r="AZ93" s="38">
        <f t="shared" si="70"/>
        <v>8.65E-05</v>
      </c>
      <c r="BA93" s="38">
        <f t="shared" si="44"/>
        <v>8.65E-05</v>
      </c>
      <c r="BB93" s="38">
        <f t="shared" si="45"/>
        <v>0.00025949999999999997</v>
      </c>
      <c r="BC93" s="38">
        <f t="shared" si="45"/>
        <v>0.0010379999999999999</v>
      </c>
      <c r="BE93" s="38">
        <f t="shared" si="71"/>
        <v>0</v>
      </c>
      <c r="BF93" s="38">
        <f t="shared" si="46"/>
        <v>0</v>
      </c>
      <c r="BG93" s="38">
        <f t="shared" si="47"/>
        <v>0</v>
      </c>
      <c r="BH93" s="38">
        <f t="shared" si="48"/>
        <v>0</v>
      </c>
      <c r="BI93" s="38">
        <f t="shared" si="49"/>
        <v>0</v>
      </c>
      <c r="BJ93" s="38">
        <f t="shared" si="50"/>
        <v>0</v>
      </c>
      <c r="BK93" s="38">
        <f t="shared" si="51"/>
        <v>0</v>
      </c>
      <c r="BL93" s="38">
        <f t="shared" si="72"/>
        <v>0</v>
      </c>
      <c r="BM93" s="38">
        <f t="shared" si="73"/>
        <v>0</v>
      </c>
      <c r="BN93" s="38">
        <f t="shared" si="74"/>
        <v>0</v>
      </c>
      <c r="BO93" s="38">
        <f t="shared" si="75"/>
        <v>0</v>
      </c>
      <c r="BP93" s="38">
        <f t="shared" si="76"/>
        <v>0</v>
      </c>
      <c r="BQ93" s="38">
        <f t="shared" si="56"/>
        <v>0.03706091398634369</v>
      </c>
      <c r="BR93" s="38">
        <f t="shared" si="77"/>
        <v>0.03695234461948975</v>
      </c>
      <c r="BS93" s="38">
        <f t="shared" si="57"/>
        <v>0.10691392087731474</v>
      </c>
      <c r="BT93" s="38">
        <f t="shared" si="57"/>
        <v>0.41465075312540667</v>
      </c>
      <c r="BV93" s="38">
        <f>SUM(C$7:C93)</f>
        <v>0.9999999999999999</v>
      </c>
      <c r="BW93" s="38">
        <f>SUM(D$7:D93)</f>
        <v>0.9999997999999999</v>
      </c>
      <c r="BX93" s="38">
        <f>SUM(E$7:E93)</f>
        <v>1</v>
      </c>
      <c r="BY93" s="38">
        <f>SUM(F$7:F93)</f>
        <v>0.9999998000000004</v>
      </c>
      <c r="BZ93" s="38">
        <f>SUM(G$7:G93)</f>
        <v>0.9999996999999997</v>
      </c>
      <c r="CA93" s="38">
        <f>SUM(H$7:H93)</f>
        <v>0.9999994999999997</v>
      </c>
      <c r="CB93" s="38">
        <f>SUM(I$7:I93)</f>
        <v>0.9999994999999997</v>
      </c>
      <c r="CC93" s="38">
        <f>SUM(J$7:J93)</f>
        <v>1.0000003000000002</v>
      </c>
      <c r="CD93" s="38">
        <f>SUM(K$7:K93)</f>
        <v>0.9999997999999997</v>
      </c>
      <c r="CE93" s="38">
        <f>SUM(L$7:L93)</f>
        <v>1.0000001999999997</v>
      </c>
      <c r="CF93" s="38">
        <f>SUM(M$7:M93)</f>
        <v>0.9999993999999995</v>
      </c>
      <c r="CG93" s="38">
        <f>SUM(N$7:N93)</f>
        <v>0.9999991999999999</v>
      </c>
      <c r="CH93" s="38">
        <f>SUM(O$7:O93)</f>
        <v>0.9999996</v>
      </c>
      <c r="CI93" s="38">
        <f>SUM(P$7:P93)</f>
        <v>0.9999992000000002</v>
      </c>
      <c r="CJ93" s="38">
        <f>SUM(Q$7:Q93)</f>
        <v>0.9999973000000002</v>
      </c>
      <c r="CK93" s="38">
        <f>SUM(R$7:R93)</f>
        <v>0.9999884</v>
      </c>
    </row>
    <row r="94" spans="1:89" ht="13.5">
      <c r="A94" s="38">
        <f t="shared" si="58"/>
        <v>870</v>
      </c>
      <c r="B94" s="38">
        <f t="shared" si="59"/>
        <v>875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1E-07</v>
      </c>
      <c r="Q94" s="38">
        <v>3E-07</v>
      </c>
      <c r="R94" s="38">
        <v>1.4E-06</v>
      </c>
      <c r="T94" s="38">
        <f t="shared" si="52"/>
        <v>875</v>
      </c>
      <c r="U94" s="40">
        <f>IF(AND(SUM(C$7:C94)&gt;0.025,SUM(C$7:C94)&lt;0.975),IF(C94=MAX(C$7:C$107),"max","*"),"")</f>
      </c>
      <c r="V94" s="40">
        <f>IF(AND(SUM(D$7:D94)&gt;0.025,SUM(D$7:D94)&lt;0.975),IF(D94=MAX(D$7:D$107),"max","*"),"")</f>
      </c>
      <c r="W94" s="40">
        <f>IF(AND(SUM(E$7:E94)&gt;0.025,SUM(E$7:E94)&lt;0.975),IF(E94=MAX(E$7:E$107),"max","*"),"")</f>
      </c>
      <c r="X94" s="40">
        <f>IF(AND(SUM(F$7:F94)&gt;0.025,SUM(F$7:F94)&lt;0.975),IF(F94=MAX(F$7:F$107),"max","*"),"")</f>
      </c>
      <c r="Y94" s="40">
        <f>IF(AND(SUM(G$7:G94)&gt;0.025,SUM(G$7:G94)&lt;0.975),IF(G94=MAX(G$7:G$107),"max","*"),"")</f>
      </c>
      <c r="Z94" s="40">
        <f>IF(AND(SUM(H$7:H94)&gt;0.025,SUM(H$7:H94)&lt;0.975),IF(H94=MAX(H$7:H$107),"max","*"),"")</f>
      </c>
      <c r="AA94" s="40">
        <f>IF(AND(SUM(I$7:I94)&gt;0.025,SUM(I$7:I94)&lt;0.975),IF(I94=MAX(I$7:I$107),"max","*"),"")</f>
      </c>
      <c r="AB94" s="40">
        <f>IF(AND(SUM(J$7:J94)&gt;0.025,SUM(J$7:J94)&lt;0.975),IF(J94=MAX(J$7:J$107),"max","*"),"")</f>
      </c>
      <c r="AC94" s="40">
        <f>IF(AND(SUM(K$7:K94)&gt;0.025,SUM(K$7:K94)&lt;0.975),IF(K94=MAX(K$7:K$107),"max","*"),"")</f>
      </c>
      <c r="AD94" s="40">
        <f>IF(AND(SUM(L$7:L94)&gt;0.025,SUM(L$7:L94)&lt;0.975),IF(L94=MAX(L$7:L$107),"max","*"),"")</f>
      </c>
      <c r="AE94" s="40">
        <f>IF(AND(SUM(M$7:M94)&gt;0.025,SUM(M$7:M94)&lt;0.975),IF(M94=MAX(M$7:M$107),"max","*"),"")</f>
      </c>
      <c r="AF94" s="40">
        <f>IF(AND(SUM(N$7:N94)&gt;0.025,SUM(N$7:N94)&lt;0.975),IF(N94=MAX(N$7:N$107),"max","*"),"")</f>
      </c>
      <c r="AG94" s="40">
        <f>IF(AND(SUM(O$7:O94)&gt;0.025,SUM(O$7:O94)&lt;0.975),IF(O94=MAX(O$7:O$107),"max","*"),"")</f>
      </c>
      <c r="AH94" s="40">
        <f>IF(AND(SUM(P$7:P94)&gt;0.025,SUM(P$7:P94)&lt;0.975),IF(P94=MAX(P$7:P$107),"max","*"),"")</f>
      </c>
      <c r="AI94" s="40">
        <f>IF(AND(SUM(Q$7:Q94)&gt;0.025,SUM(Q$7:Q94)&lt;0.975),IF(Q94=MAX(Q$7:Q$107),"max","*"),"")</f>
      </c>
      <c r="AJ94" s="40">
        <f>IF(AND(SUM(R$7:R94)&gt;0.025,SUM(R$7:R94)&lt;0.975),IF(R94=MAX(R$7:R$107),"max","*"),"")</f>
      </c>
      <c r="AL94" s="38">
        <f>$B94</f>
        <v>875</v>
      </c>
      <c r="AM94" s="40"/>
      <c r="AN94" s="38">
        <f t="shared" si="53"/>
        <v>0</v>
      </c>
      <c r="AO94" s="38">
        <f t="shared" si="61"/>
        <v>0</v>
      </c>
      <c r="AP94" s="38">
        <f t="shared" si="62"/>
        <v>0</v>
      </c>
      <c r="AQ94" s="38">
        <f t="shared" si="63"/>
        <v>0</v>
      </c>
      <c r="AR94" s="38">
        <f t="shared" si="64"/>
        <v>0</v>
      </c>
      <c r="AS94" s="38">
        <f t="shared" si="65"/>
        <v>0</v>
      </c>
      <c r="AT94" s="38">
        <f t="shared" si="66"/>
        <v>0</v>
      </c>
      <c r="AU94" s="38">
        <f t="shared" si="67"/>
        <v>0</v>
      </c>
      <c r="AV94" s="38">
        <f t="shared" si="68"/>
        <v>0</v>
      </c>
      <c r="AW94" s="38">
        <f t="shared" si="69"/>
        <v>0</v>
      </c>
      <c r="AX94" s="38">
        <f t="shared" si="70"/>
        <v>0</v>
      </c>
      <c r="AY94" s="38">
        <f t="shared" si="70"/>
        <v>0</v>
      </c>
      <c r="AZ94" s="38">
        <f t="shared" si="70"/>
        <v>0</v>
      </c>
      <c r="BA94" s="38">
        <f t="shared" si="44"/>
        <v>8.75E-05</v>
      </c>
      <c r="BB94" s="38">
        <f t="shared" si="45"/>
        <v>0.0002625</v>
      </c>
      <c r="BC94" s="38">
        <f t="shared" si="45"/>
        <v>0.001225</v>
      </c>
      <c r="BE94" s="38">
        <f t="shared" si="71"/>
        <v>0</v>
      </c>
      <c r="BF94" s="38">
        <f t="shared" si="46"/>
        <v>0</v>
      </c>
      <c r="BG94" s="38">
        <f t="shared" si="47"/>
        <v>0</v>
      </c>
      <c r="BH94" s="38">
        <f t="shared" si="48"/>
        <v>0</v>
      </c>
      <c r="BI94" s="38">
        <f t="shared" si="49"/>
        <v>0</v>
      </c>
      <c r="BJ94" s="38">
        <f t="shared" si="50"/>
        <v>0</v>
      </c>
      <c r="BK94" s="38">
        <f t="shared" si="51"/>
        <v>0</v>
      </c>
      <c r="BL94" s="38">
        <f t="shared" si="72"/>
        <v>0</v>
      </c>
      <c r="BM94" s="38">
        <f t="shared" si="73"/>
        <v>0</v>
      </c>
      <c r="BN94" s="38">
        <f t="shared" si="74"/>
        <v>0</v>
      </c>
      <c r="BO94" s="38">
        <f t="shared" si="75"/>
        <v>0</v>
      </c>
      <c r="BP94" s="38">
        <f t="shared" si="76"/>
        <v>0</v>
      </c>
      <c r="BQ94" s="38">
        <f t="shared" si="56"/>
        <v>0</v>
      </c>
      <c r="BR94" s="38">
        <f t="shared" si="77"/>
        <v>0.03817811342348975</v>
      </c>
      <c r="BS94" s="38">
        <f t="shared" si="57"/>
        <v>0.11052577382031475</v>
      </c>
      <c r="BT94" s="38">
        <f t="shared" si="57"/>
        <v>0.5003584087616412</v>
      </c>
      <c r="BV94" s="38">
        <f>SUM(C$7:C94)</f>
        <v>0.9999999999999999</v>
      </c>
      <c r="BW94" s="38">
        <f>SUM(D$7:D94)</f>
        <v>0.9999997999999999</v>
      </c>
      <c r="BX94" s="38">
        <f>SUM(E$7:E94)</f>
        <v>1</v>
      </c>
      <c r="BY94" s="38">
        <f>SUM(F$7:F94)</f>
        <v>0.9999998000000004</v>
      </c>
      <c r="BZ94" s="38">
        <f>SUM(G$7:G94)</f>
        <v>0.9999996999999997</v>
      </c>
      <c r="CA94" s="38">
        <f>SUM(H$7:H94)</f>
        <v>0.9999994999999997</v>
      </c>
      <c r="CB94" s="38">
        <f>SUM(I$7:I94)</f>
        <v>0.9999994999999997</v>
      </c>
      <c r="CC94" s="38">
        <f>SUM(J$7:J94)</f>
        <v>1.0000003000000002</v>
      </c>
      <c r="CD94" s="38">
        <f>SUM(K$7:K94)</f>
        <v>0.9999997999999997</v>
      </c>
      <c r="CE94" s="38">
        <f>SUM(L$7:L94)</f>
        <v>1.0000001999999997</v>
      </c>
      <c r="CF94" s="38">
        <f>SUM(M$7:M94)</f>
        <v>0.9999993999999995</v>
      </c>
      <c r="CG94" s="38">
        <f>SUM(N$7:N94)</f>
        <v>0.9999991999999999</v>
      </c>
      <c r="CH94" s="38">
        <f>SUM(O$7:O94)</f>
        <v>0.9999996</v>
      </c>
      <c r="CI94" s="38">
        <f>SUM(P$7:P94)</f>
        <v>0.9999993000000001</v>
      </c>
      <c r="CJ94" s="38">
        <f>SUM(Q$7:Q94)</f>
        <v>0.9999976000000002</v>
      </c>
      <c r="CK94" s="38">
        <f>SUM(R$7:R94)</f>
        <v>0.9999898</v>
      </c>
    </row>
    <row r="95" spans="1:89" ht="13.5">
      <c r="A95" s="38">
        <f t="shared" si="58"/>
        <v>880</v>
      </c>
      <c r="B95" s="38">
        <f t="shared" si="59"/>
        <v>885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1E-07</v>
      </c>
      <c r="I95" s="38">
        <v>2E-07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1E-07</v>
      </c>
      <c r="Q95" s="38">
        <v>2E-07</v>
      </c>
      <c r="R95" s="38">
        <v>6E-07</v>
      </c>
      <c r="T95" s="38">
        <f t="shared" si="52"/>
        <v>885</v>
      </c>
      <c r="U95" s="40">
        <f>IF(AND(SUM(C$7:C95)&gt;0.025,SUM(C$7:C95)&lt;0.975),IF(C95=MAX(C$7:C$107),"max","*"),"")</f>
      </c>
      <c r="V95" s="40">
        <f>IF(AND(SUM(D$7:D95)&gt;0.025,SUM(D$7:D95)&lt;0.975),IF(D95=MAX(D$7:D$107),"max","*"),"")</f>
      </c>
      <c r="W95" s="40">
        <f>IF(AND(SUM(E$7:E95)&gt;0.025,SUM(E$7:E95)&lt;0.975),IF(E95=MAX(E$7:E$107),"max","*"),"")</f>
      </c>
      <c r="X95" s="40">
        <f>IF(AND(SUM(F$7:F95)&gt;0.025,SUM(F$7:F95)&lt;0.975),IF(F95=MAX(F$7:F$107),"max","*"),"")</f>
      </c>
      <c r="Y95" s="40">
        <f>IF(AND(SUM(G$7:G95)&gt;0.025,SUM(G$7:G95)&lt;0.975),IF(G95=MAX(G$7:G$107),"max","*"),"")</f>
      </c>
      <c r="Z95" s="40">
        <f>IF(AND(SUM(H$7:H95)&gt;0.025,SUM(H$7:H95)&lt;0.975),IF(H95=MAX(H$7:H$107),"max","*"),"")</f>
      </c>
      <c r="AA95" s="40">
        <f>IF(AND(SUM(I$7:I95)&gt;0.025,SUM(I$7:I95)&lt;0.975),IF(I95=MAX(I$7:I$107),"max","*"),"")</f>
      </c>
      <c r="AB95" s="40">
        <f>IF(AND(SUM(J$7:J95)&gt;0.025,SUM(J$7:J95)&lt;0.975),IF(J95=MAX(J$7:J$107),"max","*"),"")</f>
      </c>
      <c r="AC95" s="40">
        <f>IF(AND(SUM(K$7:K95)&gt;0.025,SUM(K$7:K95)&lt;0.975),IF(K95=MAX(K$7:K$107),"max","*"),"")</f>
      </c>
      <c r="AD95" s="40">
        <f>IF(AND(SUM(L$7:L95)&gt;0.025,SUM(L$7:L95)&lt;0.975),IF(L95=MAX(L$7:L$107),"max","*"),"")</f>
      </c>
      <c r="AE95" s="40">
        <f>IF(AND(SUM(M$7:M95)&gt;0.025,SUM(M$7:M95)&lt;0.975),IF(M95=MAX(M$7:M$107),"max","*"),"")</f>
      </c>
      <c r="AF95" s="40">
        <f>IF(AND(SUM(N$7:N95)&gt;0.025,SUM(N$7:N95)&lt;0.975),IF(N95=MAX(N$7:N$107),"max","*"),"")</f>
      </c>
      <c r="AG95" s="40">
        <f>IF(AND(SUM(O$7:O95)&gt;0.025,SUM(O$7:O95)&lt;0.975),IF(O95=MAX(O$7:O$107),"max","*"),"")</f>
      </c>
      <c r="AH95" s="40">
        <f>IF(AND(SUM(P$7:P95)&gt;0.025,SUM(P$7:P95)&lt;0.975),IF(P95=MAX(P$7:P$107),"max","*"),"")</f>
      </c>
      <c r="AI95" s="40">
        <f>IF(AND(SUM(Q$7:Q95)&gt;0.025,SUM(Q$7:Q95)&lt;0.975),IF(Q95=MAX(Q$7:Q$107),"max","*"),"")</f>
      </c>
      <c r="AJ95" s="40">
        <f>IF(AND(SUM(R$7:R95)&gt;0.025,SUM(R$7:R95)&lt;0.975),IF(R95=MAX(R$7:R$107),"max","*"),"")</f>
      </c>
      <c r="AL95" s="38">
        <f aca="true" t="shared" si="78" ref="AL95:AL107">$B95</f>
        <v>885</v>
      </c>
      <c r="AM95" s="40"/>
      <c r="AN95" s="38">
        <f t="shared" si="53"/>
        <v>0</v>
      </c>
      <c r="AO95" s="38">
        <f t="shared" si="61"/>
        <v>0</v>
      </c>
      <c r="AP95" s="38">
        <f t="shared" si="62"/>
        <v>0</v>
      </c>
      <c r="AQ95" s="38">
        <f t="shared" si="63"/>
        <v>0</v>
      </c>
      <c r="AR95" s="38">
        <f t="shared" si="64"/>
        <v>0</v>
      </c>
      <c r="AS95" s="38">
        <f t="shared" si="65"/>
        <v>8.85E-05</v>
      </c>
      <c r="AT95" s="38">
        <f t="shared" si="66"/>
        <v>0.000177</v>
      </c>
      <c r="AU95" s="38">
        <f t="shared" si="67"/>
        <v>0</v>
      </c>
      <c r="AV95" s="38">
        <f t="shared" si="68"/>
        <v>0</v>
      </c>
      <c r="AW95" s="38">
        <f t="shared" si="69"/>
        <v>0</v>
      </c>
      <c r="AX95" s="38">
        <f t="shared" si="70"/>
        <v>0</v>
      </c>
      <c r="AY95" s="38">
        <f t="shared" si="70"/>
        <v>0</v>
      </c>
      <c r="AZ95" s="38">
        <f t="shared" si="70"/>
        <v>0</v>
      </c>
      <c r="BA95" s="38">
        <f t="shared" si="44"/>
        <v>8.85E-05</v>
      </c>
      <c r="BB95" s="38">
        <f t="shared" si="45"/>
        <v>0.000177</v>
      </c>
      <c r="BC95" s="38">
        <f t="shared" si="45"/>
        <v>0.000531</v>
      </c>
      <c r="BE95" s="38">
        <f t="shared" si="71"/>
        <v>0</v>
      </c>
      <c r="BF95" s="38">
        <f t="shared" si="46"/>
        <v>0</v>
      </c>
      <c r="BG95" s="38">
        <f t="shared" si="47"/>
        <v>0</v>
      </c>
      <c r="BH95" s="38">
        <f t="shared" si="48"/>
        <v>0</v>
      </c>
      <c r="BI95" s="38">
        <f t="shared" si="49"/>
        <v>0</v>
      </c>
      <c r="BJ95" s="38">
        <f t="shared" si="50"/>
        <v>0.0374018200040435</v>
      </c>
      <c r="BK95" s="38">
        <f t="shared" si="51"/>
        <v>0.08347322841761992</v>
      </c>
      <c r="BL95" s="38">
        <f t="shared" si="72"/>
        <v>0</v>
      </c>
      <c r="BM95" s="38">
        <f t="shared" si="73"/>
        <v>0</v>
      </c>
      <c r="BN95" s="38">
        <f t="shared" si="74"/>
        <v>0</v>
      </c>
      <c r="BO95" s="38">
        <f t="shared" si="75"/>
        <v>0</v>
      </c>
      <c r="BP95" s="38">
        <f t="shared" si="76"/>
        <v>0</v>
      </c>
      <c r="BQ95" s="38">
        <f t="shared" si="56"/>
        <v>0</v>
      </c>
      <c r="BR95" s="38">
        <f t="shared" si="77"/>
        <v>0.03942388222748975</v>
      </c>
      <c r="BS95" s="38">
        <f t="shared" si="57"/>
        <v>0.07613175117554316</v>
      </c>
      <c r="BT95" s="38">
        <f t="shared" si="57"/>
        <v>0.22167325951870337</v>
      </c>
      <c r="BV95" s="38">
        <f>SUM(C$7:C95)</f>
        <v>0.9999999999999999</v>
      </c>
      <c r="BW95" s="38">
        <f>SUM(D$7:D95)</f>
        <v>0.9999997999999999</v>
      </c>
      <c r="BX95" s="38">
        <f>SUM(E$7:E95)</f>
        <v>1</v>
      </c>
      <c r="BY95" s="38">
        <f>SUM(F$7:F95)</f>
        <v>0.9999998000000004</v>
      </c>
      <c r="BZ95" s="38">
        <f>SUM(G$7:G95)</f>
        <v>0.9999996999999997</v>
      </c>
      <c r="CA95" s="38">
        <f>SUM(H$7:H95)</f>
        <v>0.9999995999999997</v>
      </c>
      <c r="CB95" s="38">
        <f>SUM(I$7:I95)</f>
        <v>0.9999996999999997</v>
      </c>
      <c r="CC95" s="38">
        <f>SUM(J$7:J95)</f>
        <v>1.0000003000000002</v>
      </c>
      <c r="CD95" s="38">
        <f>SUM(K$7:K95)</f>
        <v>0.9999997999999997</v>
      </c>
      <c r="CE95" s="38">
        <f>SUM(L$7:L95)</f>
        <v>1.0000001999999997</v>
      </c>
      <c r="CF95" s="38">
        <f>SUM(M$7:M95)</f>
        <v>0.9999993999999995</v>
      </c>
      <c r="CG95" s="38">
        <f>SUM(N$7:N95)</f>
        <v>0.9999991999999999</v>
      </c>
      <c r="CH95" s="38">
        <f>SUM(O$7:O95)</f>
        <v>0.9999996</v>
      </c>
      <c r="CI95" s="38">
        <f>SUM(P$7:P95)</f>
        <v>0.9999994000000001</v>
      </c>
      <c r="CJ95" s="38">
        <f>SUM(Q$7:Q95)</f>
        <v>0.9999978000000002</v>
      </c>
      <c r="CK95" s="38">
        <f>SUM(R$7:R95)</f>
        <v>0.9999904000000001</v>
      </c>
    </row>
    <row r="96" spans="1:89" ht="13.5">
      <c r="A96" s="38">
        <f t="shared" si="58"/>
        <v>890</v>
      </c>
      <c r="B96" s="38">
        <f t="shared" si="59"/>
        <v>895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1E-07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1E-07</v>
      </c>
      <c r="Q96" s="38">
        <v>3E-07</v>
      </c>
      <c r="R96" s="38">
        <v>7E-07</v>
      </c>
      <c r="T96" s="38">
        <f t="shared" si="52"/>
        <v>895</v>
      </c>
      <c r="U96" s="40">
        <f>IF(AND(SUM(C$7:C96)&gt;0.025,SUM(C$7:C96)&lt;0.975),IF(C96=MAX(C$7:C$107),"max","*"),"")</f>
      </c>
      <c r="V96" s="40">
        <f>IF(AND(SUM(D$7:D96)&gt;0.025,SUM(D$7:D96)&lt;0.975),IF(D96=MAX(D$7:D$107),"max","*"),"")</f>
      </c>
      <c r="W96" s="40">
        <f>IF(AND(SUM(E$7:E96)&gt;0.025,SUM(E$7:E96)&lt;0.975),IF(E96=MAX(E$7:E$107),"max","*"),"")</f>
      </c>
      <c r="X96" s="40">
        <f>IF(AND(SUM(F$7:F96)&gt;0.025,SUM(F$7:F96)&lt;0.975),IF(F96=MAX(F$7:F$107),"max","*"),"")</f>
      </c>
      <c r="Y96" s="40">
        <f>IF(AND(SUM(G$7:G96)&gt;0.025,SUM(G$7:G96)&lt;0.975),IF(G96=MAX(G$7:G$107),"max","*"),"")</f>
      </c>
      <c r="Z96" s="40">
        <f>IF(AND(SUM(H$7:H96)&gt;0.025,SUM(H$7:H96)&lt;0.975),IF(H96=MAX(H$7:H$107),"max","*"),"")</f>
      </c>
      <c r="AA96" s="40">
        <f>IF(AND(SUM(I$7:I96)&gt;0.025,SUM(I$7:I96)&lt;0.975),IF(I96=MAX(I$7:I$107),"max","*"),"")</f>
      </c>
      <c r="AB96" s="40">
        <f>IF(AND(SUM(J$7:J96)&gt;0.025,SUM(J$7:J96)&lt;0.975),IF(J96=MAX(J$7:J$107),"max","*"),"")</f>
      </c>
      <c r="AC96" s="40">
        <f>IF(AND(SUM(K$7:K96)&gt;0.025,SUM(K$7:K96)&lt;0.975),IF(K96=MAX(K$7:K$107),"max","*"),"")</f>
      </c>
      <c r="AD96" s="40">
        <f>IF(AND(SUM(L$7:L96)&gt;0.025,SUM(L$7:L96)&lt;0.975),IF(L96=MAX(L$7:L$107),"max","*"),"")</f>
      </c>
      <c r="AE96" s="40">
        <f>IF(AND(SUM(M$7:M96)&gt;0.025,SUM(M$7:M96)&lt;0.975),IF(M96=MAX(M$7:M$107),"max","*"),"")</f>
      </c>
      <c r="AF96" s="40">
        <f>IF(AND(SUM(N$7:N96)&gt;0.025,SUM(N$7:N96)&lt;0.975),IF(N96=MAX(N$7:N$107),"max","*"),"")</f>
      </c>
      <c r="AG96" s="40">
        <f>IF(AND(SUM(O$7:O96)&gt;0.025,SUM(O$7:O96)&lt;0.975),IF(O96=MAX(O$7:O$107),"max","*"),"")</f>
      </c>
      <c r="AH96" s="40">
        <f>IF(AND(SUM(P$7:P96)&gt;0.025,SUM(P$7:P96)&lt;0.975),IF(P96=MAX(P$7:P$107),"max","*"),"")</f>
      </c>
      <c r="AI96" s="40">
        <f>IF(AND(SUM(Q$7:Q96)&gt;0.025,SUM(Q$7:Q96)&lt;0.975),IF(Q96=MAX(Q$7:Q$107),"max","*"),"")</f>
      </c>
      <c r="AJ96" s="40">
        <f>IF(AND(SUM(R$7:R96)&gt;0.025,SUM(R$7:R96)&lt;0.975),IF(R96=MAX(R$7:R$107),"max","*"),"")</f>
      </c>
      <c r="AL96" s="38">
        <f t="shared" si="78"/>
        <v>895</v>
      </c>
      <c r="AM96" s="40"/>
      <c r="AN96" s="38">
        <f t="shared" si="53"/>
        <v>0</v>
      </c>
      <c r="AO96" s="38">
        <f t="shared" si="61"/>
        <v>0</v>
      </c>
      <c r="AP96" s="38">
        <f t="shared" si="62"/>
        <v>0</v>
      </c>
      <c r="AQ96" s="38">
        <f t="shared" si="63"/>
        <v>0</v>
      </c>
      <c r="AR96" s="38">
        <f t="shared" si="64"/>
        <v>0</v>
      </c>
      <c r="AS96" s="38">
        <f t="shared" si="65"/>
        <v>8.95E-05</v>
      </c>
      <c r="AT96" s="38">
        <f t="shared" si="66"/>
        <v>0</v>
      </c>
      <c r="AU96" s="38">
        <f t="shared" si="67"/>
        <v>0</v>
      </c>
      <c r="AV96" s="38">
        <f t="shared" si="68"/>
        <v>0</v>
      </c>
      <c r="AW96" s="38">
        <f t="shared" si="69"/>
        <v>0</v>
      </c>
      <c r="AX96" s="38">
        <f t="shared" si="70"/>
        <v>0</v>
      </c>
      <c r="AY96" s="38">
        <f t="shared" si="70"/>
        <v>0</v>
      </c>
      <c r="AZ96" s="38">
        <f t="shared" si="70"/>
        <v>0</v>
      </c>
      <c r="BA96" s="38">
        <f t="shared" si="44"/>
        <v>8.95E-05</v>
      </c>
      <c r="BB96" s="38">
        <f t="shared" si="45"/>
        <v>0.00026849999999999997</v>
      </c>
      <c r="BC96" s="38">
        <f t="shared" si="45"/>
        <v>0.0006265</v>
      </c>
      <c r="BE96" s="38">
        <f t="shared" si="71"/>
        <v>0</v>
      </c>
      <c r="BF96" s="38">
        <f t="shared" si="46"/>
        <v>0</v>
      </c>
      <c r="BG96" s="38">
        <f t="shared" si="47"/>
        <v>0</v>
      </c>
      <c r="BH96" s="38">
        <f t="shared" si="48"/>
        <v>0</v>
      </c>
      <c r="BI96" s="38">
        <f t="shared" si="49"/>
        <v>0</v>
      </c>
      <c r="BJ96" s="38">
        <f t="shared" si="50"/>
        <v>0.0386349605520435</v>
      </c>
      <c r="BK96" s="38">
        <f t="shared" si="51"/>
        <v>0</v>
      </c>
      <c r="BL96" s="38">
        <f t="shared" si="72"/>
        <v>0</v>
      </c>
      <c r="BM96" s="38">
        <f t="shared" si="73"/>
        <v>0</v>
      </c>
      <c r="BN96" s="38">
        <f t="shared" si="74"/>
        <v>0</v>
      </c>
      <c r="BO96" s="38">
        <f t="shared" si="75"/>
        <v>0</v>
      </c>
      <c r="BP96" s="38">
        <f t="shared" si="76"/>
        <v>0</v>
      </c>
      <c r="BQ96" s="38">
        <f t="shared" si="56"/>
        <v>0</v>
      </c>
      <c r="BR96" s="38">
        <f t="shared" si="77"/>
        <v>0.04068965103148974</v>
      </c>
      <c r="BS96" s="38">
        <f t="shared" si="57"/>
        <v>0.11792947970631475</v>
      </c>
      <c r="BT96" s="38">
        <f t="shared" si="57"/>
        <v>0.26719840116282056</v>
      </c>
      <c r="BV96" s="38">
        <f>SUM(C$7:C96)</f>
        <v>0.9999999999999999</v>
      </c>
      <c r="BW96" s="38">
        <f>SUM(D$7:D96)</f>
        <v>0.9999997999999999</v>
      </c>
      <c r="BX96" s="38">
        <f>SUM(E$7:E96)</f>
        <v>1</v>
      </c>
      <c r="BY96" s="38">
        <f>SUM(F$7:F96)</f>
        <v>0.9999998000000004</v>
      </c>
      <c r="BZ96" s="38">
        <f>SUM(G$7:G96)</f>
        <v>0.9999996999999997</v>
      </c>
      <c r="CA96" s="38">
        <f>SUM(H$7:H96)</f>
        <v>0.9999996999999996</v>
      </c>
      <c r="CB96" s="38">
        <f>SUM(I$7:I96)</f>
        <v>0.9999996999999997</v>
      </c>
      <c r="CC96" s="38">
        <f>SUM(J$7:J96)</f>
        <v>1.0000003000000002</v>
      </c>
      <c r="CD96" s="38">
        <f>SUM(K$7:K96)</f>
        <v>0.9999997999999997</v>
      </c>
      <c r="CE96" s="38">
        <f>SUM(L$7:L96)</f>
        <v>1.0000001999999997</v>
      </c>
      <c r="CF96" s="38">
        <f>SUM(M$7:M96)</f>
        <v>0.9999993999999995</v>
      </c>
      <c r="CG96" s="38">
        <f>SUM(N$7:N96)</f>
        <v>0.9999991999999999</v>
      </c>
      <c r="CH96" s="38">
        <f>SUM(O$7:O96)</f>
        <v>0.9999996</v>
      </c>
      <c r="CI96" s="38">
        <f>SUM(P$7:P96)</f>
        <v>0.9999995</v>
      </c>
      <c r="CJ96" s="38">
        <f>SUM(Q$7:Q96)</f>
        <v>0.9999981000000001</v>
      </c>
      <c r="CK96" s="38">
        <f>SUM(R$7:R96)</f>
        <v>0.9999911</v>
      </c>
    </row>
    <row r="97" spans="1:89" ht="13.5">
      <c r="A97" s="38">
        <f t="shared" si="58"/>
        <v>900</v>
      </c>
      <c r="B97" s="38">
        <f t="shared" si="59"/>
        <v>905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1E-07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1E-07</v>
      </c>
      <c r="Q97" s="38">
        <v>1E-07</v>
      </c>
      <c r="R97" s="38">
        <v>7E-07</v>
      </c>
      <c r="T97" s="38">
        <f t="shared" si="52"/>
        <v>905</v>
      </c>
      <c r="U97" s="40">
        <f>IF(AND(SUM(C$7:C97)&gt;0.025,SUM(C$7:C97)&lt;0.975),IF(C97=MAX(C$7:C$107),"max","*"),"")</f>
      </c>
      <c r="V97" s="40">
        <f>IF(AND(SUM(D$7:D97)&gt;0.025,SUM(D$7:D97)&lt;0.975),IF(D97=MAX(D$7:D$107),"max","*"),"")</f>
      </c>
      <c r="W97" s="40">
        <f>IF(AND(SUM(E$7:E97)&gt;0.025,SUM(E$7:E97)&lt;0.975),IF(E97=MAX(E$7:E$107),"max","*"),"")</f>
      </c>
      <c r="X97" s="40">
        <f>IF(AND(SUM(F$7:F97)&gt;0.025,SUM(F$7:F97)&lt;0.975),IF(F97=MAX(F$7:F$107),"max","*"),"")</f>
      </c>
      <c r="Y97" s="40">
        <f>IF(AND(SUM(G$7:G97)&gt;0.025,SUM(G$7:G97)&lt;0.975),IF(G97=MAX(G$7:G$107),"max","*"),"")</f>
      </c>
      <c r="Z97" s="40">
        <f>IF(AND(SUM(H$7:H97)&gt;0.025,SUM(H$7:H97)&lt;0.975),IF(H97=MAX(H$7:H$107),"max","*"),"")</f>
      </c>
      <c r="AA97" s="40">
        <f>IF(AND(SUM(I$7:I97)&gt;0.025,SUM(I$7:I97)&lt;0.975),IF(I97=MAX(I$7:I$107),"max","*"),"")</f>
      </c>
      <c r="AB97" s="40">
        <f>IF(AND(SUM(J$7:J97)&gt;0.025,SUM(J$7:J97)&lt;0.975),IF(J97=MAX(J$7:J$107),"max","*"),"")</f>
      </c>
      <c r="AC97" s="40">
        <f>IF(AND(SUM(K$7:K97)&gt;0.025,SUM(K$7:K97)&lt;0.975),IF(K97=MAX(K$7:K$107),"max","*"),"")</f>
      </c>
      <c r="AD97" s="40">
        <f>IF(AND(SUM(L$7:L97)&gt;0.025,SUM(L$7:L97)&lt;0.975),IF(L97=MAX(L$7:L$107),"max","*"),"")</f>
      </c>
      <c r="AE97" s="40">
        <f>IF(AND(SUM(M$7:M97)&gt;0.025,SUM(M$7:M97)&lt;0.975),IF(M97=MAX(M$7:M$107),"max","*"),"")</f>
      </c>
      <c r="AF97" s="40">
        <f>IF(AND(SUM(N$7:N97)&gt;0.025,SUM(N$7:N97)&lt;0.975),IF(N97=MAX(N$7:N$107),"max","*"),"")</f>
      </c>
      <c r="AG97" s="40">
        <f>IF(AND(SUM(O$7:O97)&gt;0.025,SUM(O$7:O97)&lt;0.975),IF(O97=MAX(O$7:O$107),"max","*"),"")</f>
      </c>
      <c r="AH97" s="40">
        <f>IF(AND(SUM(P$7:P97)&gt;0.025,SUM(P$7:P97)&lt;0.975),IF(P97=MAX(P$7:P$107),"max","*"),"")</f>
      </c>
      <c r="AI97" s="40">
        <f>IF(AND(SUM(Q$7:Q97)&gt;0.025,SUM(Q$7:Q97)&lt;0.975),IF(Q97=MAX(Q$7:Q$107),"max","*"),"")</f>
      </c>
      <c r="AJ97" s="40">
        <f>IF(AND(SUM(R$7:R97)&gt;0.025,SUM(R$7:R97)&lt;0.975),IF(R97=MAX(R$7:R$107),"max","*"),"")</f>
      </c>
      <c r="AL97" s="38">
        <f t="shared" si="78"/>
        <v>905</v>
      </c>
      <c r="AM97" s="40"/>
      <c r="AN97" s="38">
        <f t="shared" si="53"/>
        <v>0</v>
      </c>
      <c r="AO97" s="38">
        <f t="shared" si="61"/>
        <v>0</v>
      </c>
      <c r="AP97" s="38">
        <f t="shared" si="62"/>
        <v>0</v>
      </c>
      <c r="AQ97" s="38">
        <f t="shared" si="63"/>
        <v>0</v>
      </c>
      <c r="AR97" s="38">
        <f t="shared" si="64"/>
        <v>0</v>
      </c>
      <c r="AS97" s="38">
        <f t="shared" si="65"/>
        <v>9.049999999999999E-05</v>
      </c>
      <c r="AT97" s="38">
        <f t="shared" si="66"/>
        <v>0</v>
      </c>
      <c r="AU97" s="38">
        <f t="shared" si="67"/>
        <v>0</v>
      </c>
      <c r="AV97" s="38">
        <f t="shared" si="68"/>
        <v>0</v>
      </c>
      <c r="AW97" s="38">
        <f t="shared" si="69"/>
        <v>0</v>
      </c>
      <c r="AX97" s="38">
        <f t="shared" si="70"/>
        <v>0</v>
      </c>
      <c r="AY97" s="38">
        <f t="shared" si="70"/>
        <v>0</v>
      </c>
      <c r="AZ97" s="38">
        <f t="shared" si="70"/>
        <v>0</v>
      </c>
      <c r="BA97" s="38">
        <f t="shared" si="44"/>
        <v>9.049999999999999E-05</v>
      </c>
      <c r="BB97" s="38">
        <f t="shared" si="45"/>
        <v>9.049999999999999E-05</v>
      </c>
      <c r="BC97" s="38">
        <f t="shared" si="45"/>
        <v>0.0006335</v>
      </c>
      <c r="BE97" s="38">
        <f t="shared" si="71"/>
        <v>0</v>
      </c>
      <c r="BF97" s="38">
        <f t="shared" si="46"/>
        <v>0</v>
      </c>
      <c r="BG97" s="38">
        <f t="shared" si="47"/>
        <v>0</v>
      </c>
      <c r="BH97" s="38">
        <f t="shared" si="48"/>
        <v>0</v>
      </c>
      <c r="BI97" s="38">
        <f t="shared" si="49"/>
        <v>0</v>
      </c>
      <c r="BJ97" s="38">
        <f t="shared" si="50"/>
        <v>0.039888101100043497</v>
      </c>
      <c r="BK97" s="38">
        <f t="shared" si="51"/>
        <v>0</v>
      </c>
      <c r="BL97" s="38">
        <f t="shared" si="72"/>
        <v>0</v>
      </c>
      <c r="BM97" s="38">
        <f t="shared" si="73"/>
        <v>0</v>
      </c>
      <c r="BN97" s="38">
        <f t="shared" si="74"/>
        <v>0</v>
      </c>
      <c r="BO97" s="38">
        <f t="shared" si="75"/>
        <v>0</v>
      </c>
      <c r="BP97" s="38">
        <f t="shared" si="76"/>
        <v>0</v>
      </c>
      <c r="BQ97" s="38">
        <f t="shared" si="56"/>
        <v>0</v>
      </c>
      <c r="BR97" s="38">
        <f t="shared" si="77"/>
        <v>0.04197541983548975</v>
      </c>
      <c r="BS97" s="38">
        <f t="shared" si="57"/>
        <v>0.04057377754977159</v>
      </c>
      <c r="BT97" s="38">
        <f t="shared" si="57"/>
        <v>0.27591799955382057</v>
      </c>
      <c r="BV97" s="38">
        <f>SUM(C$7:C97)</f>
        <v>0.9999999999999999</v>
      </c>
      <c r="BW97" s="38">
        <f>SUM(D$7:D97)</f>
        <v>0.9999997999999999</v>
      </c>
      <c r="BX97" s="38">
        <f>SUM(E$7:E97)</f>
        <v>1</v>
      </c>
      <c r="BY97" s="38">
        <f>SUM(F$7:F97)</f>
        <v>0.9999998000000004</v>
      </c>
      <c r="BZ97" s="38">
        <f>SUM(G$7:G97)</f>
        <v>0.9999996999999997</v>
      </c>
      <c r="CA97" s="38">
        <f>SUM(H$7:H97)</f>
        <v>0.9999997999999996</v>
      </c>
      <c r="CB97" s="38">
        <f>SUM(I$7:I97)</f>
        <v>0.9999996999999997</v>
      </c>
      <c r="CC97" s="38">
        <f>SUM(J$7:J97)</f>
        <v>1.0000003000000002</v>
      </c>
      <c r="CD97" s="38">
        <f>SUM(K$7:K97)</f>
        <v>0.9999997999999997</v>
      </c>
      <c r="CE97" s="38">
        <f>SUM(L$7:L97)</f>
        <v>1.0000001999999997</v>
      </c>
      <c r="CF97" s="38">
        <f>SUM(M$7:M97)</f>
        <v>0.9999993999999995</v>
      </c>
      <c r="CG97" s="38">
        <f>SUM(N$7:N97)</f>
        <v>0.9999991999999999</v>
      </c>
      <c r="CH97" s="38">
        <f>SUM(O$7:O97)</f>
        <v>0.9999996</v>
      </c>
      <c r="CI97" s="38">
        <f>SUM(P$7:P97)</f>
        <v>0.9999996</v>
      </c>
      <c r="CJ97" s="38">
        <f>SUM(Q$7:Q97)</f>
        <v>0.9999982000000001</v>
      </c>
      <c r="CK97" s="38">
        <f>SUM(R$7:R97)</f>
        <v>0.9999918</v>
      </c>
    </row>
    <row r="98" spans="1:89" ht="13.5">
      <c r="A98" s="38">
        <f t="shared" si="58"/>
        <v>910</v>
      </c>
      <c r="B98" s="38">
        <f t="shared" si="59"/>
        <v>915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1E-07</v>
      </c>
      <c r="Q98" s="38">
        <v>2E-07</v>
      </c>
      <c r="R98" s="38">
        <v>6E-07</v>
      </c>
      <c r="T98" s="38">
        <f t="shared" si="52"/>
        <v>915</v>
      </c>
      <c r="U98" s="40">
        <f>IF(AND(SUM(C$7:C98)&gt;0.025,SUM(C$7:C98)&lt;0.975),IF(C98=MAX(C$7:C$107),"max","*"),"")</f>
      </c>
      <c r="V98" s="40">
        <f>IF(AND(SUM(D$7:D98)&gt;0.025,SUM(D$7:D98)&lt;0.975),IF(D98=MAX(D$7:D$107),"max","*"),"")</f>
      </c>
      <c r="W98" s="40">
        <f>IF(AND(SUM(E$7:E98)&gt;0.025,SUM(E$7:E98)&lt;0.975),IF(E98=MAX(E$7:E$107),"max","*"),"")</f>
      </c>
      <c r="X98" s="40">
        <f>IF(AND(SUM(F$7:F98)&gt;0.025,SUM(F$7:F98)&lt;0.975),IF(F98=MAX(F$7:F$107),"max","*"),"")</f>
      </c>
      <c r="Y98" s="40">
        <f>IF(AND(SUM(G$7:G98)&gt;0.025,SUM(G$7:G98)&lt;0.975),IF(G98=MAX(G$7:G$107),"max","*"),"")</f>
      </c>
      <c r="Z98" s="40">
        <f>IF(AND(SUM(H$7:H98)&gt;0.025,SUM(H$7:H98)&lt;0.975),IF(H98=MAX(H$7:H$107),"max","*"),"")</f>
      </c>
      <c r="AA98" s="40">
        <f>IF(AND(SUM(I$7:I98)&gt;0.025,SUM(I$7:I98)&lt;0.975),IF(I98=MAX(I$7:I$107),"max","*"),"")</f>
      </c>
      <c r="AB98" s="40">
        <f>IF(AND(SUM(J$7:J98)&gt;0.025,SUM(J$7:J98)&lt;0.975),IF(J98=MAX(J$7:J$107),"max","*"),"")</f>
      </c>
      <c r="AC98" s="40">
        <f>IF(AND(SUM(K$7:K98)&gt;0.025,SUM(K$7:K98)&lt;0.975),IF(K98=MAX(K$7:K$107),"max","*"),"")</f>
      </c>
      <c r="AD98" s="40">
        <f>IF(AND(SUM(L$7:L98)&gt;0.025,SUM(L$7:L98)&lt;0.975),IF(L98=MAX(L$7:L$107),"max","*"),"")</f>
      </c>
      <c r="AE98" s="40">
        <f>IF(AND(SUM(M$7:M98)&gt;0.025,SUM(M$7:M98)&lt;0.975),IF(M98=MAX(M$7:M$107),"max","*"),"")</f>
      </c>
      <c r="AF98" s="40">
        <f>IF(AND(SUM(N$7:N98)&gt;0.025,SUM(N$7:N98)&lt;0.975),IF(N98=MAX(N$7:N$107),"max","*"),"")</f>
      </c>
      <c r="AG98" s="40">
        <f>IF(AND(SUM(O$7:O98)&gt;0.025,SUM(O$7:O98)&lt;0.975),IF(O98=MAX(O$7:O$107),"max","*"),"")</f>
      </c>
      <c r="AH98" s="40">
        <f>IF(AND(SUM(P$7:P98)&gt;0.025,SUM(P$7:P98)&lt;0.975),IF(P98=MAX(P$7:P$107),"max","*"),"")</f>
      </c>
      <c r="AI98" s="40">
        <f>IF(AND(SUM(Q$7:Q98)&gt;0.025,SUM(Q$7:Q98)&lt;0.975),IF(Q98=MAX(Q$7:Q$107),"max","*"),"")</f>
      </c>
      <c r="AJ98" s="40">
        <f>IF(AND(SUM(R$7:R98)&gt;0.025,SUM(R$7:R98)&lt;0.975),IF(R98=MAX(R$7:R$107),"max","*"),"")</f>
      </c>
      <c r="AL98" s="38">
        <f t="shared" si="78"/>
        <v>915</v>
      </c>
      <c r="AM98" s="40"/>
      <c r="AN98" s="38">
        <f t="shared" si="53"/>
        <v>0</v>
      </c>
      <c r="AO98" s="38">
        <f t="shared" si="61"/>
        <v>0</v>
      </c>
      <c r="AP98" s="38">
        <f t="shared" si="62"/>
        <v>0</v>
      </c>
      <c r="AQ98" s="38">
        <f t="shared" si="63"/>
        <v>0</v>
      </c>
      <c r="AR98" s="38">
        <f t="shared" si="64"/>
        <v>0</v>
      </c>
      <c r="AS98" s="38">
        <f t="shared" si="65"/>
        <v>0</v>
      </c>
      <c r="AT98" s="38">
        <f t="shared" si="66"/>
        <v>0</v>
      </c>
      <c r="AU98" s="38">
        <f t="shared" si="67"/>
        <v>0</v>
      </c>
      <c r="AV98" s="38">
        <f t="shared" si="68"/>
        <v>0</v>
      </c>
      <c r="AW98" s="38">
        <f t="shared" si="69"/>
        <v>0</v>
      </c>
      <c r="AX98" s="38">
        <f t="shared" si="70"/>
        <v>0</v>
      </c>
      <c r="AY98" s="38">
        <f t="shared" si="70"/>
        <v>0</v>
      </c>
      <c r="AZ98" s="38">
        <f t="shared" si="70"/>
        <v>0</v>
      </c>
      <c r="BA98" s="38">
        <f t="shared" si="44"/>
        <v>9.15E-05</v>
      </c>
      <c r="BB98" s="38">
        <f t="shared" si="45"/>
        <v>0.000183</v>
      </c>
      <c r="BC98" s="38">
        <f t="shared" si="45"/>
        <v>0.000549</v>
      </c>
      <c r="BE98" s="38">
        <f t="shared" si="71"/>
        <v>0</v>
      </c>
      <c r="BF98" s="38">
        <f t="shared" si="46"/>
        <v>0</v>
      </c>
      <c r="BG98" s="38">
        <f t="shared" si="47"/>
        <v>0</v>
      </c>
      <c r="BH98" s="38">
        <f t="shared" si="48"/>
        <v>0</v>
      </c>
      <c r="BI98" s="38">
        <f t="shared" si="49"/>
        <v>0</v>
      </c>
      <c r="BJ98" s="38">
        <f t="shared" si="50"/>
        <v>0</v>
      </c>
      <c r="BK98" s="38">
        <f t="shared" si="51"/>
        <v>0</v>
      </c>
      <c r="BL98" s="38">
        <f t="shared" si="72"/>
        <v>0</v>
      </c>
      <c r="BM98" s="38">
        <f t="shared" si="73"/>
        <v>0</v>
      </c>
      <c r="BN98" s="38">
        <f t="shared" si="74"/>
        <v>0</v>
      </c>
      <c r="BO98" s="38">
        <f t="shared" si="75"/>
        <v>0</v>
      </c>
      <c r="BP98" s="38">
        <f t="shared" si="76"/>
        <v>0</v>
      </c>
      <c r="BQ98" s="38">
        <f t="shared" si="56"/>
        <v>0</v>
      </c>
      <c r="BR98" s="38">
        <f t="shared" si="77"/>
        <v>0.043281188639489744</v>
      </c>
      <c r="BS98" s="38">
        <f t="shared" si="57"/>
        <v>0.08371545706154317</v>
      </c>
      <c r="BT98" s="38">
        <f t="shared" si="57"/>
        <v>0.24409508395270335</v>
      </c>
      <c r="BV98" s="38">
        <f>SUM(C$7:C98)</f>
        <v>0.9999999999999999</v>
      </c>
      <c r="BW98" s="38">
        <f>SUM(D$7:D98)</f>
        <v>0.9999997999999999</v>
      </c>
      <c r="BX98" s="38">
        <f>SUM(E$7:E98)</f>
        <v>1</v>
      </c>
      <c r="BY98" s="38">
        <f>SUM(F$7:F98)</f>
        <v>0.9999998000000004</v>
      </c>
      <c r="BZ98" s="38">
        <f>SUM(G$7:G98)</f>
        <v>0.9999996999999997</v>
      </c>
      <c r="CA98" s="38">
        <f>SUM(H$7:H98)</f>
        <v>0.9999997999999996</v>
      </c>
      <c r="CB98" s="38">
        <f>SUM(I$7:I98)</f>
        <v>0.9999996999999997</v>
      </c>
      <c r="CC98" s="38">
        <f>SUM(J$7:J98)</f>
        <v>1.0000003000000002</v>
      </c>
      <c r="CD98" s="38">
        <f>SUM(K$7:K98)</f>
        <v>0.9999997999999997</v>
      </c>
      <c r="CE98" s="38">
        <f>SUM(L$7:L98)</f>
        <v>1.0000001999999997</v>
      </c>
      <c r="CF98" s="38">
        <f>SUM(M$7:M98)</f>
        <v>0.9999993999999995</v>
      </c>
      <c r="CG98" s="38">
        <f>SUM(N$7:N98)</f>
        <v>0.9999991999999999</v>
      </c>
      <c r="CH98" s="38">
        <f>SUM(O$7:O98)</f>
        <v>0.9999996</v>
      </c>
      <c r="CI98" s="38">
        <f>SUM(P$7:P98)</f>
        <v>0.9999996999999999</v>
      </c>
      <c r="CJ98" s="38">
        <f>SUM(Q$7:Q98)</f>
        <v>0.9999984000000001</v>
      </c>
      <c r="CK98" s="38">
        <f>SUM(R$7:R98)</f>
        <v>0.9999924</v>
      </c>
    </row>
    <row r="99" spans="1:89" ht="13.5">
      <c r="A99" s="38">
        <f t="shared" si="58"/>
        <v>920</v>
      </c>
      <c r="B99" s="38">
        <f t="shared" si="59"/>
        <v>925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2E-07</v>
      </c>
      <c r="R99" s="38">
        <v>6E-07</v>
      </c>
      <c r="T99" s="38">
        <f t="shared" si="52"/>
        <v>925</v>
      </c>
      <c r="U99" s="40">
        <f>IF(AND(SUM(C$7:C99)&gt;0.025,SUM(C$7:C99)&lt;0.975),IF(C99=MAX(C$7:C$107),"max","*"),"")</f>
      </c>
      <c r="V99" s="40">
        <f>IF(AND(SUM(D$7:D99)&gt;0.025,SUM(D$7:D99)&lt;0.975),IF(D99=MAX(D$7:D$107),"max","*"),"")</f>
      </c>
      <c r="W99" s="40">
        <f>IF(AND(SUM(E$7:E99)&gt;0.025,SUM(E$7:E99)&lt;0.975),IF(E99=MAX(E$7:E$107),"max","*"),"")</f>
      </c>
      <c r="X99" s="40">
        <f>IF(AND(SUM(F$7:F99)&gt;0.025,SUM(F$7:F99)&lt;0.975),IF(F99=MAX(F$7:F$107),"max","*"),"")</f>
      </c>
      <c r="Y99" s="40">
        <f>IF(AND(SUM(G$7:G99)&gt;0.025,SUM(G$7:G99)&lt;0.975),IF(G99=MAX(G$7:G$107),"max","*"),"")</f>
      </c>
      <c r="Z99" s="40">
        <f>IF(AND(SUM(H$7:H99)&gt;0.025,SUM(H$7:H99)&lt;0.975),IF(H99=MAX(H$7:H$107),"max","*"),"")</f>
      </c>
      <c r="AA99" s="40">
        <f>IF(AND(SUM(I$7:I99)&gt;0.025,SUM(I$7:I99)&lt;0.975),IF(I99=MAX(I$7:I$107),"max","*"),"")</f>
      </c>
      <c r="AB99" s="40">
        <f>IF(AND(SUM(J$7:J99)&gt;0.025,SUM(J$7:J99)&lt;0.975),IF(J99=MAX(J$7:J$107),"max","*"),"")</f>
      </c>
      <c r="AC99" s="40">
        <f>IF(AND(SUM(K$7:K99)&gt;0.025,SUM(K$7:K99)&lt;0.975),IF(K99=MAX(K$7:K$107),"max","*"),"")</f>
      </c>
      <c r="AD99" s="40">
        <f>IF(AND(SUM(L$7:L99)&gt;0.025,SUM(L$7:L99)&lt;0.975),IF(L99=MAX(L$7:L$107),"max","*"),"")</f>
      </c>
      <c r="AE99" s="40">
        <f>IF(AND(SUM(M$7:M99)&gt;0.025,SUM(M$7:M99)&lt;0.975),IF(M99=MAX(M$7:M$107),"max","*"),"")</f>
      </c>
      <c r="AF99" s="40">
        <f>IF(AND(SUM(N$7:N99)&gt;0.025,SUM(N$7:N99)&lt;0.975),IF(N99=MAX(N$7:N$107),"max","*"),"")</f>
      </c>
      <c r="AG99" s="40">
        <f>IF(AND(SUM(O$7:O99)&gt;0.025,SUM(O$7:O99)&lt;0.975),IF(O99=MAX(O$7:O$107),"max","*"),"")</f>
      </c>
      <c r="AH99" s="40">
        <f>IF(AND(SUM(P$7:P99)&gt;0.025,SUM(P$7:P99)&lt;0.975),IF(P99=MAX(P$7:P$107),"max","*"),"")</f>
      </c>
      <c r="AI99" s="40">
        <f>IF(AND(SUM(Q$7:Q99)&gt;0.025,SUM(Q$7:Q99)&lt;0.975),IF(Q99=MAX(Q$7:Q$107),"max","*"),"")</f>
      </c>
      <c r="AJ99" s="40">
        <f>IF(AND(SUM(R$7:R99)&gt;0.025,SUM(R$7:R99)&lt;0.975),IF(R99=MAX(R$7:R$107),"max","*"),"")</f>
      </c>
      <c r="AL99" s="38">
        <f t="shared" si="78"/>
        <v>925</v>
      </c>
      <c r="AM99" s="40"/>
      <c r="AN99" s="38">
        <f t="shared" si="53"/>
        <v>0</v>
      </c>
      <c r="AO99" s="38">
        <f t="shared" si="61"/>
        <v>0</v>
      </c>
      <c r="AP99" s="38">
        <f t="shared" si="62"/>
        <v>0</v>
      </c>
      <c r="AQ99" s="38">
        <f t="shared" si="63"/>
        <v>0</v>
      </c>
      <c r="AR99" s="38">
        <f t="shared" si="64"/>
        <v>0</v>
      </c>
      <c r="AS99" s="38">
        <f t="shared" si="65"/>
        <v>0</v>
      </c>
      <c r="AT99" s="38">
        <f t="shared" si="66"/>
        <v>0</v>
      </c>
      <c r="AU99" s="38">
        <f t="shared" si="67"/>
        <v>0</v>
      </c>
      <c r="AV99" s="38">
        <f t="shared" si="68"/>
        <v>0</v>
      </c>
      <c r="AW99" s="38">
        <f t="shared" si="69"/>
        <v>0</v>
      </c>
      <c r="AX99" s="38">
        <f t="shared" si="70"/>
        <v>0</v>
      </c>
      <c r="AY99" s="38">
        <f t="shared" si="70"/>
        <v>0</v>
      </c>
      <c r="AZ99" s="38">
        <f t="shared" si="70"/>
        <v>0</v>
      </c>
      <c r="BA99" s="38">
        <f t="shared" si="44"/>
        <v>0</v>
      </c>
      <c r="BB99" s="38">
        <f t="shared" si="45"/>
        <v>0.000185</v>
      </c>
      <c r="BC99" s="38">
        <f t="shared" si="45"/>
        <v>0.0005549999999999999</v>
      </c>
      <c r="BE99" s="38">
        <f t="shared" si="71"/>
        <v>0</v>
      </c>
      <c r="BF99" s="38">
        <f t="shared" si="46"/>
        <v>0</v>
      </c>
      <c r="BG99" s="38">
        <f t="shared" si="47"/>
        <v>0</v>
      </c>
      <c r="BH99" s="38">
        <f t="shared" si="48"/>
        <v>0</v>
      </c>
      <c r="BI99" s="38">
        <f t="shared" si="49"/>
        <v>0</v>
      </c>
      <c r="BJ99" s="38">
        <f t="shared" si="50"/>
        <v>0</v>
      </c>
      <c r="BK99" s="38">
        <f t="shared" si="51"/>
        <v>0</v>
      </c>
      <c r="BL99" s="38">
        <f t="shared" si="72"/>
        <v>0</v>
      </c>
      <c r="BM99" s="38">
        <f t="shared" si="73"/>
        <v>0</v>
      </c>
      <c r="BN99" s="38">
        <f t="shared" si="74"/>
        <v>0</v>
      </c>
      <c r="BO99" s="38">
        <f t="shared" si="75"/>
        <v>0</v>
      </c>
      <c r="BP99" s="38">
        <f t="shared" si="76"/>
        <v>0</v>
      </c>
      <c r="BQ99" s="38">
        <f t="shared" si="56"/>
        <v>0</v>
      </c>
      <c r="BR99" s="38">
        <f t="shared" si="77"/>
        <v>0</v>
      </c>
      <c r="BS99" s="38">
        <f t="shared" si="57"/>
        <v>0.08632335902354317</v>
      </c>
      <c r="BT99" s="38">
        <f t="shared" si="57"/>
        <v>0.2518090254307033</v>
      </c>
      <c r="BV99" s="38">
        <f>SUM(C$7:C99)</f>
        <v>0.9999999999999999</v>
      </c>
      <c r="BW99" s="38">
        <f>SUM(D$7:D99)</f>
        <v>0.9999997999999999</v>
      </c>
      <c r="BX99" s="38">
        <f>SUM(E$7:E99)</f>
        <v>1</v>
      </c>
      <c r="BY99" s="38">
        <f>SUM(F$7:F99)</f>
        <v>0.9999998000000004</v>
      </c>
      <c r="BZ99" s="38">
        <f>SUM(G$7:G99)</f>
        <v>0.9999996999999997</v>
      </c>
      <c r="CA99" s="38">
        <f>SUM(H$7:H99)</f>
        <v>0.9999997999999996</v>
      </c>
      <c r="CB99" s="38">
        <f>SUM(I$7:I99)</f>
        <v>0.9999996999999997</v>
      </c>
      <c r="CC99" s="38">
        <f>SUM(J$7:J99)</f>
        <v>1.0000003000000002</v>
      </c>
      <c r="CD99" s="38">
        <f>SUM(K$7:K99)</f>
        <v>0.9999997999999997</v>
      </c>
      <c r="CE99" s="38">
        <f>SUM(L$7:L99)</f>
        <v>1.0000001999999997</v>
      </c>
      <c r="CF99" s="38">
        <f>SUM(M$7:M99)</f>
        <v>0.9999993999999995</v>
      </c>
      <c r="CG99" s="38">
        <f>SUM(N$7:N99)</f>
        <v>0.9999991999999999</v>
      </c>
      <c r="CH99" s="38">
        <f>SUM(O$7:O99)</f>
        <v>0.9999996</v>
      </c>
      <c r="CI99" s="38">
        <f>SUM(P$7:P99)</f>
        <v>0.9999996999999999</v>
      </c>
      <c r="CJ99" s="38">
        <f>SUM(Q$7:Q99)</f>
        <v>0.9999986000000001</v>
      </c>
      <c r="CK99" s="38">
        <f>SUM(R$7:R99)</f>
        <v>0.999993</v>
      </c>
    </row>
    <row r="100" spans="1:89" ht="13.5">
      <c r="A100" s="38">
        <f t="shared" si="58"/>
        <v>930</v>
      </c>
      <c r="B100" s="38">
        <f t="shared" si="59"/>
        <v>935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1E-07</v>
      </c>
      <c r="Q100" s="38">
        <v>1E-07</v>
      </c>
      <c r="R100" s="38">
        <v>8E-07</v>
      </c>
      <c r="T100" s="38">
        <f t="shared" si="52"/>
        <v>935</v>
      </c>
      <c r="U100" s="40">
        <f>IF(AND(SUM(C$7:C100)&gt;0.025,SUM(C$7:C100)&lt;0.975),IF(C100=MAX(C$7:C$107),"max","*"),"")</f>
      </c>
      <c r="V100" s="40">
        <f>IF(AND(SUM(D$7:D100)&gt;0.025,SUM(D$7:D100)&lt;0.975),IF(D100=MAX(D$7:D$107),"max","*"),"")</f>
      </c>
      <c r="W100" s="40">
        <f>IF(AND(SUM(E$7:E100)&gt;0.025,SUM(E$7:E100)&lt;0.975),IF(E100=MAX(E$7:E$107),"max","*"),"")</f>
      </c>
      <c r="X100" s="40">
        <f>IF(AND(SUM(F$7:F100)&gt;0.025,SUM(F$7:F100)&lt;0.975),IF(F100=MAX(F$7:F$107),"max","*"),"")</f>
      </c>
      <c r="Y100" s="40">
        <f>IF(AND(SUM(G$7:G100)&gt;0.025,SUM(G$7:G100)&lt;0.975),IF(G100=MAX(G$7:G$107),"max","*"),"")</f>
      </c>
      <c r="Z100" s="40">
        <f>IF(AND(SUM(H$7:H100)&gt;0.025,SUM(H$7:H100)&lt;0.975),IF(H100=MAX(H$7:H$107),"max","*"),"")</f>
      </c>
      <c r="AA100" s="40">
        <f>IF(AND(SUM(I$7:I100)&gt;0.025,SUM(I$7:I100)&lt;0.975),IF(I100=MAX(I$7:I$107),"max","*"),"")</f>
      </c>
      <c r="AB100" s="40">
        <f>IF(AND(SUM(J$7:J100)&gt;0.025,SUM(J$7:J100)&lt;0.975),IF(J100=MAX(J$7:J$107),"max","*"),"")</f>
      </c>
      <c r="AC100" s="40">
        <f>IF(AND(SUM(K$7:K100)&gt;0.025,SUM(K$7:K100)&lt;0.975),IF(K100=MAX(K$7:K$107),"max","*"),"")</f>
      </c>
      <c r="AD100" s="40">
        <f>IF(AND(SUM(L$7:L100)&gt;0.025,SUM(L$7:L100)&lt;0.975),IF(L100=MAX(L$7:L$107),"max","*"),"")</f>
      </c>
      <c r="AE100" s="40">
        <f>IF(AND(SUM(M$7:M100)&gt;0.025,SUM(M$7:M100)&lt;0.975),IF(M100=MAX(M$7:M$107),"max","*"),"")</f>
      </c>
      <c r="AF100" s="40">
        <f>IF(AND(SUM(N$7:N100)&gt;0.025,SUM(N$7:N100)&lt;0.975),IF(N100=MAX(N$7:N$107),"max","*"),"")</f>
      </c>
      <c r="AG100" s="40">
        <f>IF(AND(SUM(O$7:O100)&gt;0.025,SUM(O$7:O100)&lt;0.975),IF(O100=MAX(O$7:O$107),"max","*"),"")</f>
      </c>
      <c r="AH100" s="40">
        <f>IF(AND(SUM(P$7:P100)&gt;0.025,SUM(P$7:P100)&lt;0.975),IF(P100=MAX(P$7:P$107),"max","*"),"")</f>
      </c>
      <c r="AI100" s="40">
        <f>IF(AND(SUM(Q$7:Q100)&gt;0.025,SUM(Q$7:Q100)&lt;0.975),IF(Q100=MAX(Q$7:Q$107),"max","*"),"")</f>
      </c>
      <c r="AJ100" s="40">
        <f>IF(AND(SUM(R$7:R100)&gt;0.025,SUM(R$7:R100)&lt;0.975),IF(R100=MAX(R$7:R$107),"max","*"),"")</f>
      </c>
      <c r="AL100" s="38">
        <f t="shared" si="78"/>
        <v>935</v>
      </c>
      <c r="AM100" s="40"/>
      <c r="AN100" s="38">
        <f t="shared" si="53"/>
        <v>0</v>
      </c>
      <c r="AO100" s="38">
        <f t="shared" si="61"/>
        <v>0</v>
      </c>
      <c r="AP100" s="38">
        <f t="shared" si="62"/>
        <v>0</v>
      </c>
      <c r="AQ100" s="38">
        <f t="shared" si="63"/>
        <v>0</v>
      </c>
      <c r="AR100" s="38">
        <f t="shared" si="64"/>
        <v>0</v>
      </c>
      <c r="AS100" s="38">
        <f t="shared" si="65"/>
        <v>0</v>
      </c>
      <c r="AT100" s="38">
        <f t="shared" si="66"/>
        <v>0</v>
      </c>
      <c r="AU100" s="38">
        <f t="shared" si="67"/>
        <v>0</v>
      </c>
      <c r="AV100" s="38">
        <f t="shared" si="68"/>
        <v>0</v>
      </c>
      <c r="AW100" s="38">
        <f t="shared" si="69"/>
        <v>0</v>
      </c>
      <c r="AX100" s="38">
        <f t="shared" si="70"/>
        <v>0</v>
      </c>
      <c r="AY100" s="38">
        <f t="shared" si="70"/>
        <v>0</v>
      </c>
      <c r="AZ100" s="38">
        <f t="shared" si="70"/>
        <v>0</v>
      </c>
      <c r="BA100" s="38">
        <f t="shared" si="44"/>
        <v>9.35E-05</v>
      </c>
      <c r="BB100" s="38">
        <f t="shared" si="45"/>
        <v>9.35E-05</v>
      </c>
      <c r="BC100" s="38">
        <f t="shared" si="45"/>
        <v>0.000748</v>
      </c>
      <c r="BE100" s="38">
        <f t="shared" si="71"/>
        <v>0</v>
      </c>
      <c r="BF100" s="38">
        <f t="shared" si="46"/>
        <v>0</v>
      </c>
      <c r="BG100" s="38">
        <f t="shared" si="47"/>
        <v>0</v>
      </c>
      <c r="BH100" s="38">
        <f t="shared" si="48"/>
        <v>0</v>
      </c>
      <c r="BI100" s="38">
        <f t="shared" si="49"/>
        <v>0</v>
      </c>
      <c r="BJ100" s="38">
        <f t="shared" si="50"/>
        <v>0</v>
      </c>
      <c r="BK100" s="38">
        <f t="shared" si="51"/>
        <v>0</v>
      </c>
      <c r="BL100" s="38">
        <f t="shared" si="72"/>
        <v>0</v>
      </c>
      <c r="BM100" s="38">
        <f t="shared" si="73"/>
        <v>0</v>
      </c>
      <c r="BN100" s="38">
        <f t="shared" si="74"/>
        <v>0</v>
      </c>
      <c r="BO100" s="38">
        <f t="shared" si="75"/>
        <v>0</v>
      </c>
      <c r="BP100" s="38">
        <f t="shared" si="76"/>
        <v>0</v>
      </c>
      <c r="BQ100" s="38">
        <f t="shared" si="56"/>
        <v>0</v>
      </c>
      <c r="BR100" s="38">
        <f t="shared" si="77"/>
        <v>0.04595272624748975</v>
      </c>
      <c r="BS100" s="38">
        <f t="shared" si="57"/>
        <v>0.044485630492771586</v>
      </c>
      <c r="BT100" s="38">
        <f t="shared" si="57"/>
        <v>0.3461906225449378</v>
      </c>
      <c r="BV100" s="38">
        <f>SUM(C$7:C100)</f>
        <v>0.9999999999999999</v>
      </c>
      <c r="BW100" s="38">
        <f>SUM(D$7:D100)</f>
        <v>0.9999997999999999</v>
      </c>
      <c r="BX100" s="38">
        <f>SUM(E$7:E100)</f>
        <v>1</v>
      </c>
      <c r="BY100" s="38">
        <f>SUM(F$7:F100)</f>
        <v>0.9999998000000004</v>
      </c>
      <c r="BZ100" s="38">
        <f>SUM(G$7:G100)</f>
        <v>0.9999996999999997</v>
      </c>
      <c r="CA100" s="38">
        <f>SUM(H$7:H100)</f>
        <v>0.9999997999999996</v>
      </c>
      <c r="CB100" s="38">
        <f>SUM(I$7:I100)</f>
        <v>0.9999996999999997</v>
      </c>
      <c r="CC100" s="38">
        <f>SUM(J$7:J100)</f>
        <v>1.0000003000000002</v>
      </c>
      <c r="CD100" s="38">
        <f>SUM(K$7:K100)</f>
        <v>0.9999997999999997</v>
      </c>
      <c r="CE100" s="38">
        <f>SUM(L$7:L100)</f>
        <v>1.0000001999999997</v>
      </c>
      <c r="CF100" s="38">
        <f>SUM(M$7:M100)</f>
        <v>0.9999993999999995</v>
      </c>
      <c r="CG100" s="38">
        <f>SUM(N$7:N100)</f>
        <v>0.9999991999999999</v>
      </c>
      <c r="CH100" s="38">
        <f>SUM(O$7:O100)</f>
        <v>0.9999996</v>
      </c>
      <c r="CI100" s="38">
        <f>SUM(P$7:P100)</f>
        <v>0.9999997999999999</v>
      </c>
      <c r="CJ100" s="38">
        <f>SUM(Q$7:Q100)</f>
        <v>0.9999987</v>
      </c>
      <c r="CK100" s="38">
        <f>SUM(R$7:R100)</f>
        <v>0.9999938</v>
      </c>
    </row>
    <row r="101" spans="1:89" ht="13.5">
      <c r="A101" s="38">
        <f t="shared" si="58"/>
        <v>940</v>
      </c>
      <c r="B101" s="38">
        <f t="shared" si="59"/>
        <v>945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2E-07</v>
      </c>
      <c r="R101" s="38">
        <v>4E-07</v>
      </c>
      <c r="T101" s="38">
        <f t="shared" si="52"/>
        <v>945</v>
      </c>
      <c r="U101" s="40">
        <f>IF(AND(SUM(C$7:C101)&gt;0.025,SUM(C$7:C101)&lt;0.975),IF(C101=MAX(C$7:C$107),"max","*"),"")</f>
      </c>
      <c r="V101" s="40">
        <f>IF(AND(SUM(D$7:D101)&gt;0.025,SUM(D$7:D101)&lt;0.975),IF(D101=MAX(D$7:D$107),"max","*"),"")</f>
      </c>
      <c r="W101" s="40">
        <f>IF(AND(SUM(E$7:E101)&gt;0.025,SUM(E$7:E101)&lt;0.975),IF(E101=MAX(E$7:E$107),"max","*"),"")</f>
      </c>
      <c r="X101" s="40">
        <f>IF(AND(SUM(F$7:F101)&gt;0.025,SUM(F$7:F101)&lt;0.975),IF(F101=MAX(F$7:F$107),"max","*"),"")</f>
      </c>
      <c r="Y101" s="40">
        <f>IF(AND(SUM(G$7:G101)&gt;0.025,SUM(G$7:G101)&lt;0.975),IF(G101=MAX(G$7:G$107),"max","*"),"")</f>
      </c>
      <c r="Z101" s="40">
        <f>IF(AND(SUM(H$7:H101)&gt;0.025,SUM(H$7:H101)&lt;0.975),IF(H101=MAX(H$7:H$107),"max","*"),"")</f>
      </c>
      <c r="AA101" s="40">
        <f>IF(AND(SUM(I$7:I101)&gt;0.025,SUM(I$7:I101)&lt;0.975),IF(I101=MAX(I$7:I$107),"max","*"),"")</f>
      </c>
      <c r="AB101" s="40">
        <f>IF(AND(SUM(J$7:J101)&gt;0.025,SUM(J$7:J101)&lt;0.975),IF(J101=MAX(J$7:J$107),"max","*"),"")</f>
      </c>
      <c r="AC101" s="40">
        <f>IF(AND(SUM(K$7:K101)&gt;0.025,SUM(K$7:K101)&lt;0.975),IF(K101=MAX(K$7:K$107),"max","*"),"")</f>
      </c>
      <c r="AD101" s="40">
        <f>IF(AND(SUM(L$7:L101)&gt;0.025,SUM(L$7:L101)&lt;0.975),IF(L101=MAX(L$7:L$107),"max","*"),"")</f>
      </c>
      <c r="AE101" s="40">
        <f>IF(AND(SUM(M$7:M101)&gt;0.025,SUM(M$7:M101)&lt;0.975),IF(M101=MAX(M$7:M$107),"max","*"),"")</f>
      </c>
      <c r="AF101" s="40">
        <f>IF(AND(SUM(N$7:N101)&gt;0.025,SUM(N$7:N101)&lt;0.975),IF(N101=MAX(N$7:N$107),"max","*"),"")</f>
      </c>
      <c r="AG101" s="40">
        <f>IF(AND(SUM(O$7:O101)&gt;0.025,SUM(O$7:O101)&lt;0.975),IF(O101=MAX(O$7:O$107),"max","*"),"")</f>
      </c>
      <c r="AH101" s="40">
        <f>IF(AND(SUM(P$7:P101)&gt;0.025,SUM(P$7:P101)&lt;0.975),IF(P101=MAX(P$7:P$107),"max","*"),"")</f>
      </c>
      <c r="AI101" s="40">
        <f>IF(AND(SUM(Q$7:Q101)&gt;0.025,SUM(Q$7:Q101)&lt;0.975),IF(Q101=MAX(Q$7:Q$107),"max","*"),"")</f>
      </c>
      <c r="AJ101" s="40">
        <f>IF(AND(SUM(R$7:R101)&gt;0.025,SUM(R$7:R101)&lt;0.975),IF(R101=MAX(R$7:R$107),"max","*"),"")</f>
      </c>
      <c r="AL101" s="38">
        <f t="shared" si="78"/>
        <v>945</v>
      </c>
      <c r="AM101" s="40"/>
      <c r="AN101" s="38">
        <f t="shared" si="53"/>
        <v>0</v>
      </c>
      <c r="AO101" s="38">
        <f t="shared" si="61"/>
        <v>0</v>
      </c>
      <c r="AP101" s="38">
        <f t="shared" si="62"/>
        <v>0</v>
      </c>
      <c r="AQ101" s="38">
        <f t="shared" si="63"/>
        <v>0</v>
      </c>
      <c r="AR101" s="38">
        <f t="shared" si="64"/>
        <v>0</v>
      </c>
      <c r="AS101" s="38">
        <f t="shared" si="65"/>
        <v>0</v>
      </c>
      <c r="AT101" s="38">
        <f t="shared" si="66"/>
        <v>0</v>
      </c>
      <c r="AU101" s="38">
        <f t="shared" si="67"/>
        <v>0</v>
      </c>
      <c r="AV101" s="38">
        <f t="shared" si="68"/>
        <v>0</v>
      </c>
      <c r="AW101" s="38">
        <f t="shared" si="69"/>
        <v>0</v>
      </c>
      <c r="AX101" s="38">
        <f t="shared" si="70"/>
        <v>0</v>
      </c>
      <c r="AY101" s="38">
        <f t="shared" si="70"/>
        <v>0</v>
      </c>
      <c r="AZ101" s="38">
        <f t="shared" si="70"/>
        <v>0</v>
      </c>
      <c r="BA101" s="38">
        <f t="shared" si="44"/>
        <v>0</v>
      </c>
      <c r="BB101" s="38">
        <f t="shared" si="45"/>
        <v>0.00018899999999999999</v>
      </c>
      <c r="BC101" s="38">
        <f t="shared" si="45"/>
        <v>0.00037799999999999997</v>
      </c>
      <c r="BE101" s="38">
        <f t="shared" si="71"/>
        <v>0</v>
      </c>
      <c r="BF101" s="38">
        <f t="shared" si="46"/>
        <v>0</v>
      </c>
      <c r="BG101" s="38">
        <f t="shared" si="47"/>
        <v>0</v>
      </c>
      <c r="BH101" s="38">
        <f t="shared" si="48"/>
        <v>0</v>
      </c>
      <c r="BI101" s="38">
        <f t="shared" si="49"/>
        <v>0</v>
      </c>
      <c r="BJ101" s="38">
        <f t="shared" si="50"/>
        <v>0</v>
      </c>
      <c r="BK101" s="38">
        <f t="shared" si="51"/>
        <v>0</v>
      </c>
      <c r="BL101" s="38">
        <f t="shared" si="72"/>
        <v>0</v>
      </c>
      <c r="BM101" s="38">
        <f t="shared" si="73"/>
        <v>0</v>
      </c>
      <c r="BN101" s="38">
        <f t="shared" si="74"/>
        <v>0</v>
      </c>
      <c r="BO101" s="38">
        <f t="shared" si="75"/>
        <v>0</v>
      </c>
      <c r="BP101" s="38">
        <f t="shared" si="76"/>
        <v>0</v>
      </c>
      <c r="BQ101" s="38">
        <f t="shared" si="56"/>
        <v>0</v>
      </c>
      <c r="BR101" s="38">
        <f t="shared" si="77"/>
        <v>0</v>
      </c>
      <c r="BS101" s="38">
        <f t="shared" si="57"/>
        <v>0.09165916294754317</v>
      </c>
      <c r="BT101" s="38">
        <f t="shared" si="57"/>
        <v>0.1783979389244689</v>
      </c>
      <c r="BV101" s="38">
        <f>SUM(C$7:C101)</f>
        <v>0.9999999999999999</v>
      </c>
      <c r="BW101" s="38">
        <f>SUM(D$7:D101)</f>
        <v>0.9999997999999999</v>
      </c>
      <c r="BX101" s="38">
        <f>SUM(E$7:E101)</f>
        <v>1</v>
      </c>
      <c r="BY101" s="38">
        <f>SUM(F$7:F101)</f>
        <v>0.9999998000000004</v>
      </c>
      <c r="BZ101" s="38">
        <f>SUM(G$7:G101)</f>
        <v>0.9999996999999997</v>
      </c>
      <c r="CA101" s="38">
        <f>SUM(H$7:H101)</f>
        <v>0.9999997999999996</v>
      </c>
      <c r="CB101" s="38">
        <f>SUM(I$7:I101)</f>
        <v>0.9999996999999997</v>
      </c>
      <c r="CC101" s="38">
        <f>SUM(J$7:J101)</f>
        <v>1.0000003000000002</v>
      </c>
      <c r="CD101" s="38">
        <f>SUM(K$7:K101)</f>
        <v>0.9999997999999997</v>
      </c>
      <c r="CE101" s="38">
        <f>SUM(L$7:L101)</f>
        <v>1.0000001999999997</v>
      </c>
      <c r="CF101" s="38">
        <f>SUM(M$7:M101)</f>
        <v>0.9999993999999995</v>
      </c>
      <c r="CG101" s="38">
        <f>SUM(N$7:N101)</f>
        <v>0.9999991999999999</v>
      </c>
      <c r="CH101" s="38">
        <f>SUM(O$7:O101)</f>
        <v>0.9999996</v>
      </c>
      <c r="CI101" s="38">
        <f>SUM(P$7:P101)</f>
        <v>0.9999997999999999</v>
      </c>
      <c r="CJ101" s="38">
        <f>SUM(Q$7:Q101)</f>
        <v>0.9999989</v>
      </c>
      <c r="CK101" s="38">
        <f>SUM(R$7:R101)</f>
        <v>0.9999942</v>
      </c>
    </row>
    <row r="102" spans="1:89" ht="13.5">
      <c r="A102" s="38">
        <f t="shared" si="58"/>
        <v>950</v>
      </c>
      <c r="B102" s="38">
        <f t="shared" si="59"/>
        <v>955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1E-07</v>
      </c>
      <c r="R102" s="38">
        <v>4E-07</v>
      </c>
      <c r="T102" s="38">
        <f t="shared" si="52"/>
        <v>955</v>
      </c>
      <c r="U102" s="40">
        <f>IF(AND(SUM(C$7:C102)&gt;0.025,SUM(C$7:C102)&lt;0.975),IF(C102=MAX(C$7:C$107),"max","*"),"")</f>
      </c>
      <c r="V102" s="40">
        <f>IF(AND(SUM(D$7:D102)&gt;0.025,SUM(D$7:D102)&lt;0.975),IF(D102=MAX(D$7:D$107),"max","*"),"")</f>
      </c>
      <c r="W102" s="40">
        <f>IF(AND(SUM(E$7:E102)&gt;0.025,SUM(E$7:E102)&lt;0.975),IF(E102=MAX(E$7:E$107),"max","*"),"")</f>
      </c>
      <c r="X102" s="40">
        <f>IF(AND(SUM(F$7:F102)&gt;0.025,SUM(F$7:F102)&lt;0.975),IF(F102=MAX(F$7:F$107),"max","*"),"")</f>
      </c>
      <c r="Y102" s="40">
        <f>IF(AND(SUM(G$7:G102)&gt;0.025,SUM(G$7:G102)&lt;0.975),IF(G102=MAX(G$7:G$107),"max","*"),"")</f>
      </c>
      <c r="Z102" s="40">
        <f>IF(AND(SUM(H$7:H102)&gt;0.025,SUM(H$7:H102)&lt;0.975),IF(H102=MAX(H$7:H$107),"max","*"),"")</f>
      </c>
      <c r="AA102" s="40">
        <f>IF(AND(SUM(I$7:I102)&gt;0.025,SUM(I$7:I102)&lt;0.975),IF(I102=MAX(I$7:I$107),"max","*"),"")</f>
      </c>
      <c r="AB102" s="40">
        <f>IF(AND(SUM(J$7:J102)&gt;0.025,SUM(J$7:J102)&lt;0.975),IF(J102=MAX(J$7:J$107),"max","*"),"")</f>
      </c>
      <c r="AC102" s="40">
        <f>IF(AND(SUM(K$7:K102)&gt;0.025,SUM(K$7:K102)&lt;0.975),IF(K102=MAX(K$7:K$107),"max","*"),"")</f>
      </c>
      <c r="AD102" s="40">
        <f>IF(AND(SUM(L$7:L102)&gt;0.025,SUM(L$7:L102)&lt;0.975),IF(L102=MAX(L$7:L$107),"max","*"),"")</f>
      </c>
      <c r="AE102" s="40">
        <f>IF(AND(SUM(M$7:M102)&gt;0.025,SUM(M$7:M102)&lt;0.975),IF(M102=MAX(M$7:M$107),"max","*"),"")</f>
      </c>
      <c r="AF102" s="40">
        <f>IF(AND(SUM(N$7:N102)&gt;0.025,SUM(N$7:N102)&lt;0.975),IF(N102=MAX(N$7:N$107),"max","*"),"")</f>
      </c>
      <c r="AG102" s="40">
        <f>IF(AND(SUM(O$7:O102)&gt;0.025,SUM(O$7:O102)&lt;0.975),IF(O102=MAX(O$7:O$107),"max","*"),"")</f>
      </c>
      <c r="AH102" s="40">
        <f>IF(AND(SUM(P$7:P102)&gt;0.025,SUM(P$7:P102)&lt;0.975),IF(P102=MAX(P$7:P$107),"max","*"),"")</f>
      </c>
      <c r="AI102" s="40">
        <f>IF(AND(SUM(Q$7:Q102)&gt;0.025,SUM(Q$7:Q102)&lt;0.975),IF(Q102=MAX(Q$7:Q$107),"max","*"),"")</f>
      </c>
      <c r="AJ102" s="40">
        <f>IF(AND(SUM(R$7:R102)&gt;0.025,SUM(R$7:R102)&lt;0.975),IF(R102=MAX(R$7:R$107),"max","*"),"")</f>
      </c>
      <c r="AL102" s="38">
        <f t="shared" si="78"/>
        <v>955</v>
      </c>
      <c r="AM102" s="40"/>
      <c r="AN102" s="38">
        <f t="shared" si="53"/>
        <v>0</v>
      </c>
      <c r="AO102" s="38">
        <f t="shared" si="61"/>
        <v>0</v>
      </c>
      <c r="AP102" s="38">
        <f t="shared" si="62"/>
        <v>0</v>
      </c>
      <c r="AQ102" s="38">
        <f t="shared" si="63"/>
        <v>0</v>
      </c>
      <c r="AR102" s="38">
        <f t="shared" si="64"/>
        <v>0</v>
      </c>
      <c r="AS102" s="38">
        <f t="shared" si="65"/>
        <v>0</v>
      </c>
      <c r="AT102" s="38">
        <f t="shared" si="66"/>
        <v>0</v>
      </c>
      <c r="AU102" s="38">
        <f t="shared" si="67"/>
        <v>0</v>
      </c>
      <c r="AV102" s="38">
        <f t="shared" si="68"/>
        <v>0</v>
      </c>
      <c r="AW102" s="38">
        <f t="shared" si="69"/>
        <v>0</v>
      </c>
      <c r="AX102" s="38">
        <f t="shared" si="70"/>
        <v>0</v>
      </c>
      <c r="AY102" s="38">
        <f t="shared" si="70"/>
        <v>0</v>
      </c>
      <c r="AZ102" s="38">
        <f t="shared" si="70"/>
        <v>0</v>
      </c>
      <c r="BA102" s="38">
        <f t="shared" si="44"/>
        <v>0</v>
      </c>
      <c r="BB102" s="38">
        <f t="shared" si="45"/>
        <v>9.549999999999999E-05</v>
      </c>
      <c r="BC102" s="38">
        <f t="shared" si="45"/>
        <v>0.00038199999999999996</v>
      </c>
      <c r="BE102" s="38">
        <f t="shared" si="71"/>
        <v>0</v>
      </c>
      <c r="BF102" s="38">
        <f t="shared" si="46"/>
        <v>0</v>
      </c>
      <c r="BG102" s="38">
        <f t="shared" si="47"/>
        <v>0</v>
      </c>
      <c r="BH102" s="38">
        <f t="shared" si="48"/>
        <v>0</v>
      </c>
      <c r="BI102" s="38">
        <f t="shared" si="49"/>
        <v>0</v>
      </c>
      <c r="BJ102" s="38">
        <f t="shared" si="50"/>
        <v>0</v>
      </c>
      <c r="BK102" s="38">
        <f t="shared" si="51"/>
        <v>0</v>
      </c>
      <c r="BL102" s="38">
        <f t="shared" si="72"/>
        <v>0</v>
      </c>
      <c r="BM102" s="38">
        <f t="shared" si="73"/>
        <v>0</v>
      </c>
      <c r="BN102" s="38">
        <f t="shared" si="74"/>
        <v>0</v>
      </c>
      <c r="BO102" s="38">
        <f t="shared" si="75"/>
        <v>0</v>
      </c>
      <c r="BP102" s="38">
        <f t="shared" si="76"/>
        <v>0</v>
      </c>
      <c r="BQ102" s="38">
        <f t="shared" si="56"/>
        <v>0</v>
      </c>
      <c r="BR102" s="38">
        <f t="shared" si="77"/>
        <v>0</v>
      </c>
      <c r="BS102" s="38">
        <f t="shared" si="57"/>
        <v>0.047193532454771585</v>
      </c>
      <c r="BT102" s="38">
        <f t="shared" si="57"/>
        <v>0.18378056657646888</v>
      </c>
      <c r="BV102" s="38">
        <f>SUM(C$7:C102)</f>
        <v>0.9999999999999999</v>
      </c>
      <c r="BW102" s="38">
        <f>SUM(D$7:D102)</f>
        <v>0.9999997999999999</v>
      </c>
      <c r="BX102" s="38">
        <f>SUM(E$7:E102)</f>
        <v>1</v>
      </c>
      <c r="BY102" s="38">
        <f>SUM(F$7:F102)</f>
        <v>0.9999998000000004</v>
      </c>
      <c r="BZ102" s="38">
        <f>SUM(G$7:G102)</f>
        <v>0.9999996999999997</v>
      </c>
      <c r="CA102" s="38">
        <f>SUM(H$7:H102)</f>
        <v>0.9999997999999996</v>
      </c>
      <c r="CB102" s="38">
        <f>SUM(I$7:I102)</f>
        <v>0.9999996999999997</v>
      </c>
      <c r="CC102" s="38">
        <f>SUM(J$7:J102)</f>
        <v>1.0000003000000002</v>
      </c>
      <c r="CD102" s="38">
        <f>SUM(K$7:K102)</f>
        <v>0.9999997999999997</v>
      </c>
      <c r="CE102" s="38">
        <f>SUM(L$7:L102)</f>
        <v>1.0000001999999997</v>
      </c>
      <c r="CF102" s="38">
        <f>SUM(M$7:M102)</f>
        <v>0.9999993999999995</v>
      </c>
      <c r="CG102" s="38">
        <f>SUM(N$7:N102)</f>
        <v>0.9999991999999999</v>
      </c>
      <c r="CH102" s="38">
        <f>SUM(O$7:O102)</f>
        <v>0.9999996</v>
      </c>
      <c r="CI102" s="38">
        <f>SUM(P$7:P102)</f>
        <v>0.9999997999999999</v>
      </c>
      <c r="CJ102" s="38">
        <f>SUM(Q$7:Q102)</f>
        <v>0.999999</v>
      </c>
      <c r="CK102" s="38">
        <f>SUM(R$7:R102)</f>
        <v>0.9999946000000001</v>
      </c>
    </row>
    <row r="103" spans="1:89" ht="13.5">
      <c r="A103" s="38">
        <f t="shared" si="58"/>
        <v>960</v>
      </c>
      <c r="B103" s="38">
        <f t="shared" si="59"/>
        <v>965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1E-07</v>
      </c>
      <c r="R103" s="38">
        <v>3E-07</v>
      </c>
      <c r="T103" s="38">
        <f t="shared" si="52"/>
        <v>965</v>
      </c>
      <c r="U103" s="40">
        <f>IF(AND(SUM(C$7:C103)&gt;0.025,SUM(C$7:C103)&lt;0.975),IF(C103=MAX(C$7:C$107),"max","*"),"")</f>
      </c>
      <c r="V103" s="40">
        <f>IF(AND(SUM(D$7:D103)&gt;0.025,SUM(D$7:D103)&lt;0.975),IF(D103=MAX(D$7:D$107),"max","*"),"")</f>
      </c>
      <c r="W103" s="40">
        <f>IF(AND(SUM(E$7:E103)&gt;0.025,SUM(E$7:E103)&lt;0.975),IF(E103=MAX(E$7:E$107),"max","*"),"")</f>
      </c>
      <c r="X103" s="40">
        <f>IF(AND(SUM(F$7:F103)&gt;0.025,SUM(F$7:F103)&lt;0.975),IF(F103=MAX(F$7:F$107),"max","*"),"")</f>
      </c>
      <c r="Y103" s="40">
        <f>IF(AND(SUM(G$7:G103)&gt;0.025,SUM(G$7:G103)&lt;0.975),IF(G103=MAX(G$7:G$107),"max","*"),"")</f>
      </c>
      <c r="Z103" s="40">
        <f>IF(AND(SUM(H$7:H103)&gt;0.025,SUM(H$7:H103)&lt;0.975),IF(H103=MAX(H$7:H$107),"max","*"),"")</f>
      </c>
      <c r="AA103" s="40">
        <f>IF(AND(SUM(I$7:I103)&gt;0.025,SUM(I$7:I103)&lt;0.975),IF(I103=MAX(I$7:I$107),"max","*"),"")</f>
      </c>
      <c r="AB103" s="40">
        <f>IF(AND(SUM(J$7:J103)&gt;0.025,SUM(J$7:J103)&lt;0.975),IF(J103=MAX(J$7:J$107),"max","*"),"")</f>
      </c>
      <c r="AC103" s="40">
        <f>IF(AND(SUM(K$7:K103)&gt;0.025,SUM(K$7:K103)&lt;0.975),IF(K103=MAX(K$7:K$107),"max","*"),"")</f>
      </c>
      <c r="AD103" s="40">
        <f>IF(AND(SUM(L$7:L103)&gt;0.025,SUM(L$7:L103)&lt;0.975),IF(L103=MAX(L$7:L$107),"max","*"),"")</f>
      </c>
      <c r="AE103" s="40">
        <f>IF(AND(SUM(M$7:M103)&gt;0.025,SUM(M$7:M103)&lt;0.975),IF(M103=MAX(M$7:M$107),"max","*"),"")</f>
      </c>
      <c r="AF103" s="40">
        <f>IF(AND(SUM(N$7:N103)&gt;0.025,SUM(N$7:N103)&lt;0.975),IF(N103=MAX(N$7:N$107),"max","*"),"")</f>
      </c>
      <c r="AG103" s="40">
        <f>IF(AND(SUM(O$7:O103)&gt;0.025,SUM(O$7:O103)&lt;0.975),IF(O103=MAX(O$7:O$107),"max","*"),"")</f>
      </c>
      <c r="AH103" s="40">
        <f>IF(AND(SUM(P$7:P103)&gt;0.025,SUM(P$7:P103)&lt;0.975),IF(P103=MAX(P$7:P$107),"max","*"),"")</f>
      </c>
      <c r="AI103" s="40">
        <f>IF(AND(SUM(Q$7:Q103)&gt;0.025,SUM(Q$7:Q103)&lt;0.975),IF(Q103=MAX(Q$7:Q$107),"max","*"),"")</f>
      </c>
      <c r="AJ103" s="40">
        <f>IF(AND(SUM(R$7:R103)&gt;0.025,SUM(R$7:R103)&lt;0.975),IF(R103=MAX(R$7:R$107),"max","*"),"")</f>
      </c>
      <c r="AL103" s="38">
        <f t="shared" si="78"/>
        <v>965</v>
      </c>
      <c r="AM103" s="40"/>
      <c r="AN103" s="38">
        <f t="shared" si="53"/>
        <v>0</v>
      </c>
      <c r="AO103" s="38">
        <f t="shared" si="61"/>
        <v>0</v>
      </c>
      <c r="AP103" s="38">
        <f t="shared" si="62"/>
        <v>0</v>
      </c>
      <c r="AQ103" s="38">
        <f t="shared" si="63"/>
        <v>0</v>
      </c>
      <c r="AR103" s="38">
        <f t="shared" si="64"/>
        <v>0</v>
      </c>
      <c r="AS103" s="38">
        <f t="shared" si="65"/>
        <v>0</v>
      </c>
      <c r="AT103" s="38">
        <f t="shared" si="66"/>
        <v>0</v>
      </c>
      <c r="AU103" s="38">
        <f t="shared" si="67"/>
        <v>0</v>
      </c>
      <c r="AV103" s="38">
        <f t="shared" si="68"/>
        <v>0</v>
      </c>
      <c r="AW103" s="38">
        <f t="shared" si="69"/>
        <v>0</v>
      </c>
      <c r="AX103" s="38">
        <f t="shared" si="70"/>
        <v>0</v>
      </c>
      <c r="AY103" s="38">
        <f t="shared" si="70"/>
        <v>0</v>
      </c>
      <c r="AZ103" s="38">
        <f t="shared" si="70"/>
        <v>0</v>
      </c>
      <c r="BA103" s="38">
        <f t="shared" si="44"/>
        <v>0</v>
      </c>
      <c r="BB103" s="38">
        <f t="shared" si="45"/>
        <v>9.65E-05</v>
      </c>
      <c r="BC103" s="38">
        <f t="shared" si="45"/>
        <v>0.0002895</v>
      </c>
      <c r="BE103" s="38">
        <f t="shared" si="71"/>
        <v>0</v>
      </c>
      <c r="BF103" s="38">
        <f t="shared" si="46"/>
        <v>0</v>
      </c>
      <c r="BG103" s="38">
        <f t="shared" si="47"/>
        <v>0</v>
      </c>
      <c r="BH103" s="38">
        <f t="shared" si="48"/>
        <v>0</v>
      </c>
      <c r="BI103" s="38">
        <f t="shared" si="49"/>
        <v>0</v>
      </c>
      <c r="BJ103" s="38">
        <f t="shared" si="50"/>
        <v>0</v>
      </c>
      <c r="BK103" s="38">
        <f t="shared" si="51"/>
        <v>0</v>
      </c>
      <c r="BL103" s="38">
        <f t="shared" si="72"/>
        <v>0</v>
      </c>
      <c r="BM103" s="38">
        <f t="shared" si="73"/>
        <v>0</v>
      </c>
      <c r="BN103" s="38">
        <f t="shared" si="74"/>
        <v>0</v>
      </c>
      <c r="BO103" s="38">
        <f t="shared" si="75"/>
        <v>0</v>
      </c>
      <c r="BP103" s="38">
        <f t="shared" si="76"/>
        <v>0</v>
      </c>
      <c r="BQ103" s="38">
        <f t="shared" si="56"/>
        <v>0</v>
      </c>
      <c r="BR103" s="38">
        <f t="shared" si="77"/>
        <v>0</v>
      </c>
      <c r="BS103" s="38">
        <f t="shared" si="57"/>
        <v>0.04857748343577158</v>
      </c>
      <c r="BT103" s="38">
        <f t="shared" si="57"/>
        <v>0.14193239567135169</v>
      </c>
      <c r="BV103" s="38">
        <f>SUM(C$7:C103)</f>
        <v>0.9999999999999999</v>
      </c>
      <c r="BW103" s="38">
        <f>SUM(D$7:D103)</f>
        <v>0.9999997999999999</v>
      </c>
      <c r="BX103" s="38">
        <f>SUM(E$7:E103)</f>
        <v>1</v>
      </c>
      <c r="BY103" s="38">
        <f>SUM(F$7:F103)</f>
        <v>0.9999998000000004</v>
      </c>
      <c r="BZ103" s="38">
        <f>SUM(G$7:G103)</f>
        <v>0.9999996999999997</v>
      </c>
      <c r="CA103" s="38">
        <f>SUM(H$7:H103)</f>
        <v>0.9999997999999996</v>
      </c>
      <c r="CB103" s="38">
        <f>SUM(I$7:I103)</f>
        <v>0.9999996999999997</v>
      </c>
      <c r="CC103" s="38">
        <f>SUM(J$7:J103)</f>
        <v>1.0000003000000002</v>
      </c>
      <c r="CD103" s="38">
        <f>SUM(K$7:K103)</f>
        <v>0.9999997999999997</v>
      </c>
      <c r="CE103" s="38">
        <f>SUM(L$7:L103)</f>
        <v>1.0000001999999997</v>
      </c>
      <c r="CF103" s="38">
        <f>SUM(M$7:M103)</f>
        <v>0.9999993999999995</v>
      </c>
      <c r="CG103" s="38">
        <f>SUM(N$7:N103)</f>
        <v>0.9999991999999999</v>
      </c>
      <c r="CH103" s="38">
        <f>SUM(O$7:O103)</f>
        <v>0.9999996</v>
      </c>
      <c r="CI103" s="38">
        <f>SUM(P$7:P103)</f>
        <v>0.9999997999999999</v>
      </c>
      <c r="CJ103" s="38">
        <f>SUM(Q$7:Q103)</f>
        <v>0.9999990999999999</v>
      </c>
      <c r="CK103" s="38">
        <f>SUM(R$7:R103)</f>
        <v>0.9999949</v>
      </c>
    </row>
    <row r="104" spans="1:89" ht="13.5">
      <c r="A104" s="38">
        <f t="shared" si="58"/>
        <v>970</v>
      </c>
      <c r="B104" s="38">
        <f t="shared" si="59"/>
        <v>975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1E-07</v>
      </c>
      <c r="R104" s="38">
        <v>3E-07</v>
      </c>
      <c r="T104" s="38">
        <f t="shared" si="52"/>
        <v>975</v>
      </c>
      <c r="U104" s="40">
        <f>IF(AND(SUM(C$7:C104)&gt;0.025,SUM(C$7:C104)&lt;0.975),IF(C104=MAX(C$7:C$107),"max","*"),"")</f>
      </c>
      <c r="V104" s="40">
        <f>IF(AND(SUM(D$7:D104)&gt;0.025,SUM(D$7:D104)&lt;0.975),IF(D104=MAX(D$7:D$107),"max","*"),"")</f>
      </c>
      <c r="W104" s="40">
        <f>IF(AND(SUM(E$7:E104)&gt;0.025,SUM(E$7:E104)&lt;0.975),IF(E104=MAX(E$7:E$107),"max","*"),"")</f>
      </c>
      <c r="X104" s="40">
        <f>IF(AND(SUM(F$7:F104)&gt;0.025,SUM(F$7:F104)&lt;0.975),IF(F104=MAX(F$7:F$107),"max","*"),"")</f>
      </c>
      <c r="Y104" s="40">
        <f>IF(AND(SUM(G$7:G104)&gt;0.025,SUM(G$7:G104)&lt;0.975),IF(G104=MAX(G$7:G$107),"max","*"),"")</f>
      </c>
      <c r="Z104" s="40">
        <f>IF(AND(SUM(H$7:H104)&gt;0.025,SUM(H$7:H104)&lt;0.975),IF(H104=MAX(H$7:H$107),"max","*"),"")</f>
      </c>
      <c r="AA104" s="40">
        <f>IF(AND(SUM(I$7:I104)&gt;0.025,SUM(I$7:I104)&lt;0.975),IF(I104=MAX(I$7:I$107),"max","*"),"")</f>
      </c>
      <c r="AB104" s="40">
        <f>IF(AND(SUM(J$7:J104)&gt;0.025,SUM(J$7:J104)&lt;0.975),IF(J104=MAX(J$7:J$107),"max","*"),"")</f>
      </c>
      <c r="AC104" s="40">
        <f>IF(AND(SUM(K$7:K104)&gt;0.025,SUM(K$7:K104)&lt;0.975),IF(K104=MAX(K$7:K$107),"max","*"),"")</f>
      </c>
      <c r="AD104" s="40">
        <f>IF(AND(SUM(L$7:L104)&gt;0.025,SUM(L$7:L104)&lt;0.975),IF(L104=MAX(L$7:L$107),"max","*"),"")</f>
      </c>
      <c r="AE104" s="40">
        <f>IF(AND(SUM(M$7:M104)&gt;0.025,SUM(M$7:M104)&lt;0.975),IF(M104=MAX(M$7:M$107),"max","*"),"")</f>
      </c>
      <c r="AF104" s="40">
        <f>IF(AND(SUM(N$7:N104)&gt;0.025,SUM(N$7:N104)&lt;0.975),IF(N104=MAX(N$7:N$107),"max","*"),"")</f>
      </c>
      <c r="AG104" s="40">
        <f>IF(AND(SUM(O$7:O104)&gt;0.025,SUM(O$7:O104)&lt;0.975),IF(O104=MAX(O$7:O$107),"max","*"),"")</f>
      </c>
      <c r="AH104" s="40">
        <f>IF(AND(SUM(P$7:P104)&gt;0.025,SUM(P$7:P104)&lt;0.975),IF(P104=MAX(P$7:P$107),"max","*"),"")</f>
      </c>
      <c r="AI104" s="40">
        <f>IF(AND(SUM(Q$7:Q104)&gt;0.025,SUM(Q$7:Q104)&lt;0.975),IF(Q104=MAX(Q$7:Q$107),"max","*"),"")</f>
      </c>
      <c r="AJ104" s="40">
        <f>IF(AND(SUM(R$7:R104)&gt;0.025,SUM(R$7:R104)&lt;0.975),IF(R104=MAX(R$7:R$107),"max","*"),"")</f>
      </c>
      <c r="AL104" s="38">
        <f t="shared" si="78"/>
        <v>975</v>
      </c>
      <c r="AM104" s="40"/>
      <c r="AN104" s="38">
        <f t="shared" si="53"/>
        <v>0</v>
      </c>
      <c r="AO104" s="38">
        <f t="shared" si="61"/>
        <v>0</v>
      </c>
      <c r="AP104" s="38">
        <f t="shared" si="62"/>
        <v>0</v>
      </c>
      <c r="AQ104" s="38">
        <f t="shared" si="63"/>
        <v>0</v>
      </c>
      <c r="AR104" s="38">
        <f t="shared" si="64"/>
        <v>0</v>
      </c>
      <c r="AS104" s="38">
        <f t="shared" si="65"/>
        <v>0</v>
      </c>
      <c r="AT104" s="38">
        <f t="shared" si="66"/>
        <v>0</v>
      </c>
      <c r="AU104" s="38">
        <f t="shared" si="67"/>
        <v>0</v>
      </c>
      <c r="AV104" s="38">
        <f t="shared" si="68"/>
        <v>0</v>
      </c>
      <c r="AW104" s="38">
        <f t="shared" si="69"/>
        <v>0</v>
      </c>
      <c r="AX104" s="38">
        <f t="shared" si="70"/>
        <v>0</v>
      </c>
      <c r="AY104" s="38">
        <f t="shared" si="70"/>
        <v>0</v>
      </c>
      <c r="AZ104" s="38">
        <f t="shared" si="70"/>
        <v>0</v>
      </c>
      <c r="BA104" s="38">
        <f t="shared" si="44"/>
        <v>0</v>
      </c>
      <c r="BB104" s="38">
        <f t="shared" si="45"/>
        <v>9.75E-05</v>
      </c>
      <c r="BC104" s="38">
        <f t="shared" si="45"/>
        <v>0.0002925</v>
      </c>
      <c r="BE104" s="38">
        <f t="shared" si="71"/>
        <v>0</v>
      </c>
      <c r="BF104" s="38">
        <f t="shared" si="46"/>
        <v>0</v>
      </c>
      <c r="BG104" s="38">
        <f t="shared" si="47"/>
        <v>0</v>
      </c>
      <c r="BH104" s="38">
        <f t="shared" si="48"/>
        <v>0</v>
      </c>
      <c r="BI104" s="38">
        <f t="shared" si="49"/>
        <v>0</v>
      </c>
      <c r="BJ104" s="38">
        <f t="shared" si="50"/>
        <v>0</v>
      </c>
      <c r="BK104" s="38">
        <f t="shared" si="51"/>
        <v>0</v>
      </c>
      <c r="BL104" s="38">
        <f t="shared" si="72"/>
        <v>0</v>
      </c>
      <c r="BM104" s="38">
        <f t="shared" si="73"/>
        <v>0</v>
      </c>
      <c r="BN104" s="38">
        <f t="shared" si="74"/>
        <v>0</v>
      </c>
      <c r="BO104" s="38">
        <f t="shared" si="75"/>
        <v>0</v>
      </c>
      <c r="BP104" s="38">
        <f t="shared" si="76"/>
        <v>0</v>
      </c>
      <c r="BQ104" s="38">
        <f t="shared" si="56"/>
        <v>0</v>
      </c>
      <c r="BR104" s="38">
        <f t="shared" si="77"/>
        <v>0</v>
      </c>
      <c r="BS104" s="38">
        <f t="shared" si="57"/>
        <v>0.04998143441677159</v>
      </c>
      <c r="BT104" s="38">
        <f t="shared" si="57"/>
        <v>0.14608936641035167</v>
      </c>
      <c r="BV104" s="38">
        <f>SUM(C$7:C104)</f>
        <v>0.9999999999999999</v>
      </c>
      <c r="BW104" s="38">
        <f>SUM(D$7:D104)</f>
        <v>0.9999997999999999</v>
      </c>
      <c r="BX104" s="38">
        <f>SUM(E$7:E104)</f>
        <v>1</v>
      </c>
      <c r="BY104" s="38">
        <f>SUM(F$7:F104)</f>
        <v>0.9999998000000004</v>
      </c>
      <c r="BZ104" s="38">
        <f>SUM(G$7:G104)</f>
        <v>0.9999996999999997</v>
      </c>
      <c r="CA104" s="38">
        <f>SUM(H$7:H104)</f>
        <v>0.9999997999999996</v>
      </c>
      <c r="CB104" s="38">
        <f>SUM(I$7:I104)</f>
        <v>0.9999996999999997</v>
      </c>
      <c r="CC104" s="38">
        <f>SUM(J$7:J104)</f>
        <v>1.0000003000000002</v>
      </c>
      <c r="CD104" s="38">
        <f>SUM(K$7:K104)</f>
        <v>0.9999997999999997</v>
      </c>
      <c r="CE104" s="38">
        <f>SUM(L$7:L104)</f>
        <v>1.0000001999999997</v>
      </c>
      <c r="CF104" s="38">
        <f>SUM(M$7:M104)</f>
        <v>0.9999993999999995</v>
      </c>
      <c r="CG104" s="38">
        <f>SUM(N$7:N104)</f>
        <v>0.9999991999999999</v>
      </c>
      <c r="CH104" s="38">
        <f>SUM(O$7:O104)</f>
        <v>0.9999996</v>
      </c>
      <c r="CI104" s="38">
        <f>SUM(P$7:P104)</f>
        <v>0.9999997999999999</v>
      </c>
      <c r="CJ104" s="38">
        <f>SUM(Q$7:Q104)</f>
        <v>0.9999991999999999</v>
      </c>
      <c r="CK104" s="38">
        <f>SUM(R$7:R104)</f>
        <v>0.9999952</v>
      </c>
    </row>
    <row r="105" spans="1:89" ht="13.5">
      <c r="A105" s="38">
        <f t="shared" si="58"/>
        <v>980</v>
      </c>
      <c r="B105" s="38">
        <f t="shared" si="59"/>
        <v>985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1E-07</v>
      </c>
      <c r="R105" s="38">
        <v>4E-07</v>
      </c>
      <c r="T105" s="38">
        <f t="shared" si="52"/>
        <v>985</v>
      </c>
      <c r="U105" s="40">
        <f>IF(AND(SUM(C$7:C105)&gt;0.025,SUM(C$7:C105)&lt;0.975),IF(C105=MAX(C$7:C$107),"max","*"),"")</f>
      </c>
      <c r="V105" s="40">
        <f>IF(AND(SUM(D$7:D105)&gt;0.025,SUM(D$7:D105)&lt;0.975),IF(D105=MAX(D$7:D$107),"max","*"),"")</f>
      </c>
      <c r="W105" s="40">
        <f>IF(AND(SUM(E$7:E105)&gt;0.025,SUM(E$7:E105)&lt;0.975),IF(E105=MAX(E$7:E$107),"max","*"),"")</f>
      </c>
      <c r="X105" s="40">
        <f>IF(AND(SUM(F$7:F105)&gt;0.025,SUM(F$7:F105)&lt;0.975),IF(F105=MAX(F$7:F$107),"max","*"),"")</f>
      </c>
      <c r="Y105" s="40">
        <f>IF(AND(SUM(G$7:G105)&gt;0.025,SUM(G$7:G105)&lt;0.975),IF(G105=MAX(G$7:G$107),"max","*"),"")</f>
      </c>
      <c r="Z105" s="40">
        <f>IF(AND(SUM(H$7:H105)&gt;0.025,SUM(H$7:H105)&lt;0.975),IF(H105=MAX(H$7:H$107),"max","*"),"")</f>
      </c>
      <c r="AA105" s="40">
        <f>IF(AND(SUM(I$7:I105)&gt;0.025,SUM(I$7:I105)&lt;0.975),IF(I105=MAX(I$7:I$107),"max","*"),"")</f>
      </c>
      <c r="AB105" s="40">
        <f>IF(AND(SUM(J$7:J105)&gt;0.025,SUM(J$7:J105)&lt;0.975),IF(J105=MAX(J$7:J$107),"max","*"),"")</f>
      </c>
      <c r="AC105" s="40">
        <f>IF(AND(SUM(K$7:K105)&gt;0.025,SUM(K$7:K105)&lt;0.975),IF(K105=MAX(K$7:K$107),"max","*"),"")</f>
      </c>
      <c r="AD105" s="40">
        <f>IF(AND(SUM(L$7:L105)&gt;0.025,SUM(L$7:L105)&lt;0.975),IF(L105=MAX(L$7:L$107),"max","*"),"")</f>
      </c>
      <c r="AE105" s="40">
        <f>IF(AND(SUM(M$7:M105)&gt;0.025,SUM(M$7:M105)&lt;0.975),IF(M105=MAX(M$7:M$107),"max","*"),"")</f>
      </c>
      <c r="AF105" s="40">
        <f>IF(AND(SUM(N$7:N105)&gt;0.025,SUM(N$7:N105)&lt;0.975),IF(N105=MAX(N$7:N$107),"max","*"),"")</f>
      </c>
      <c r="AG105" s="40">
        <f>IF(AND(SUM(O$7:O105)&gt;0.025,SUM(O$7:O105)&lt;0.975),IF(O105=MAX(O$7:O$107),"max","*"),"")</f>
      </c>
      <c r="AH105" s="40">
        <f>IF(AND(SUM(P$7:P105)&gt;0.025,SUM(P$7:P105)&lt;0.975),IF(P105=MAX(P$7:P$107),"max","*"),"")</f>
      </c>
      <c r="AI105" s="40">
        <f>IF(AND(SUM(Q$7:Q105)&gt;0.025,SUM(Q$7:Q105)&lt;0.975),IF(Q105=MAX(Q$7:Q$107),"max","*"),"")</f>
      </c>
      <c r="AJ105" s="40">
        <f>IF(AND(SUM(R$7:R105)&gt;0.025,SUM(R$7:R105)&lt;0.975),IF(R105=MAX(R$7:R$107),"max","*"),"")</f>
      </c>
      <c r="AL105" s="38">
        <f t="shared" si="78"/>
        <v>985</v>
      </c>
      <c r="AM105" s="40"/>
      <c r="AN105" s="38">
        <f t="shared" si="53"/>
        <v>0</v>
      </c>
      <c r="AO105" s="38">
        <f t="shared" si="61"/>
        <v>0</v>
      </c>
      <c r="AP105" s="38">
        <f t="shared" si="62"/>
        <v>0</v>
      </c>
      <c r="AQ105" s="38">
        <f t="shared" si="63"/>
        <v>0</v>
      </c>
      <c r="AR105" s="38">
        <f t="shared" si="64"/>
        <v>0</v>
      </c>
      <c r="AS105" s="38">
        <f t="shared" si="65"/>
        <v>0</v>
      </c>
      <c r="AT105" s="38">
        <f t="shared" si="66"/>
        <v>0</v>
      </c>
      <c r="AU105" s="38">
        <f t="shared" si="67"/>
        <v>0</v>
      </c>
      <c r="AV105" s="38">
        <f t="shared" si="68"/>
        <v>0</v>
      </c>
      <c r="AW105" s="38">
        <f t="shared" si="69"/>
        <v>0</v>
      </c>
      <c r="AX105" s="38">
        <f t="shared" si="70"/>
        <v>0</v>
      </c>
      <c r="AY105" s="38">
        <f t="shared" si="70"/>
        <v>0</v>
      </c>
      <c r="AZ105" s="38">
        <f t="shared" si="70"/>
        <v>0</v>
      </c>
      <c r="BA105" s="38">
        <f t="shared" si="44"/>
        <v>0</v>
      </c>
      <c r="BB105" s="38">
        <f t="shared" si="45"/>
        <v>9.85E-05</v>
      </c>
      <c r="BC105" s="38">
        <f t="shared" si="45"/>
        <v>0.000394</v>
      </c>
      <c r="BE105" s="38">
        <f t="shared" si="71"/>
        <v>0</v>
      </c>
      <c r="BF105" s="38">
        <f t="shared" si="46"/>
        <v>0</v>
      </c>
      <c r="BG105" s="38">
        <f t="shared" si="47"/>
        <v>0</v>
      </c>
      <c r="BH105" s="38">
        <f t="shared" si="48"/>
        <v>0</v>
      </c>
      <c r="BI105" s="38">
        <f t="shared" si="49"/>
        <v>0</v>
      </c>
      <c r="BJ105" s="38">
        <f t="shared" si="50"/>
        <v>0</v>
      </c>
      <c r="BK105" s="38">
        <f t="shared" si="51"/>
        <v>0</v>
      </c>
      <c r="BL105" s="38">
        <f t="shared" si="72"/>
        <v>0</v>
      </c>
      <c r="BM105" s="38">
        <f t="shared" si="73"/>
        <v>0</v>
      </c>
      <c r="BN105" s="38">
        <f t="shared" si="74"/>
        <v>0</v>
      </c>
      <c r="BO105" s="38">
        <f t="shared" si="75"/>
        <v>0</v>
      </c>
      <c r="BP105" s="38">
        <f t="shared" si="76"/>
        <v>0</v>
      </c>
      <c r="BQ105" s="38">
        <f t="shared" si="56"/>
        <v>0</v>
      </c>
      <c r="BR105" s="38">
        <f t="shared" si="77"/>
        <v>0</v>
      </c>
      <c r="BS105" s="38">
        <f t="shared" si="57"/>
        <v>0.051405385397771584</v>
      </c>
      <c r="BT105" s="38">
        <f t="shared" si="57"/>
        <v>0.2004084495324689</v>
      </c>
      <c r="BV105" s="38">
        <f>SUM(C$7:C105)</f>
        <v>0.9999999999999999</v>
      </c>
      <c r="BW105" s="38">
        <f>SUM(D$7:D105)</f>
        <v>0.9999997999999999</v>
      </c>
      <c r="BX105" s="38">
        <f>SUM(E$7:E105)</f>
        <v>1</v>
      </c>
      <c r="BY105" s="38">
        <f>SUM(F$7:F105)</f>
        <v>0.9999998000000004</v>
      </c>
      <c r="BZ105" s="38">
        <f>SUM(G$7:G105)</f>
        <v>0.9999996999999997</v>
      </c>
      <c r="CA105" s="38">
        <f>SUM(H$7:H105)</f>
        <v>0.9999997999999996</v>
      </c>
      <c r="CB105" s="38">
        <f>SUM(I$7:I105)</f>
        <v>0.9999996999999997</v>
      </c>
      <c r="CC105" s="38">
        <f>SUM(J$7:J105)</f>
        <v>1.0000003000000002</v>
      </c>
      <c r="CD105" s="38">
        <f>SUM(K$7:K105)</f>
        <v>0.9999997999999997</v>
      </c>
      <c r="CE105" s="38">
        <f>SUM(L$7:L105)</f>
        <v>1.0000001999999997</v>
      </c>
      <c r="CF105" s="38">
        <f>SUM(M$7:M105)</f>
        <v>0.9999993999999995</v>
      </c>
      <c r="CG105" s="38">
        <f>SUM(N$7:N105)</f>
        <v>0.9999991999999999</v>
      </c>
      <c r="CH105" s="38">
        <f>SUM(O$7:O105)</f>
        <v>0.9999996</v>
      </c>
      <c r="CI105" s="38">
        <f>SUM(P$7:P105)</f>
        <v>0.9999997999999999</v>
      </c>
      <c r="CJ105" s="38">
        <f>SUM(Q$7:Q105)</f>
        <v>0.9999992999999998</v>
      </c>
      <c r="CK105" s="38">
        <f>SUM(R$7:R105)</f>
        <v>0.9999956</v>
      </c>
    </row>
    <row r="106" spans="1:89" ht="13.5">
      <c r="A106" s="38">
        <f t="shared" si="58"/>
        <v>990</v>
      </c>
      <c r="B106" s="38">
        <f t="shared" si="59"/>
        <v>995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1E-07</v>
      </c>
      <c r="R106" s="38">
        <v>7E-07</v>
      </c>
      <c r="T106" s="38">
        <f t="shared" si="52"/>
        <v>995</v>
      </c>
      <c r="U106" s="40">
        <f>IF(AND(SUM(C$7:C106)&gt;0.025,SUM(C$7:C106)&lt;0.975),IF(C106=MAX(C$7:C$107),"max","*"),"")</f>
      </c>
      <c r="V106" s="40">
        <f>IF(AND(SUM(D$7:D106)&gt;0.025,SUM(D$7:D106)&lt;0.975),IF(D106=MAX(D$7:D$107),"max","*"),"")</f>
      </c>
      <c r="W106" s="40">
        <f>IF(AND(SUM(E$7:E106)&gt;0.025,SUM(E$7:E106)&lt;0.975),IF(E106=MAX(E$7:E$107),"max","*"),"")</f>
      </c>
      <c r="X106" s="40">
        <f>IF(AND(SUM(F$7:F106)&gt;0.025,SUM(F$7:F106)&lt;0.975),IF(F106=MAX(F$7:F$107),"max","*"),"")</f>
      </c>
      <c r="Y106" s="40">
        <f>IF(AND(SUM(G$7:G106)&gt;0.025,SUM(G$7:G106)&lt;0.975),IF(G106=MAX(G$7:G$107),"max","*"),"")</f>
      </c>
      <c r="Z106" s="40">
        <f>IF(AND(SUM(H$7:H106)&gt;0.025,SUM(H$7:H106)&lt;0.975),IF(H106=MAX(H$7:H$107),"max","*"),"")</f>
      </c>
      <c r="AA106" s="40">
        <f>IF(AND(SUM(I$7:I106)&gt;0.025,SUM(I$7:I106)&lt;0.975),IF(I106=MAX(I$7:I$107),"max","*"),"")</f>
      </c>
      <c r="AB106" s="40">
        <f>IF(AND(SUM(J$7:J106)&gt;0.025,SUM(J$7:J106)&lt;0.975),IF(J106=MAX(J$7:J$107),"max","*"),"")</f>
      </c>
      <c r="AC106" s="40">
        <f>IF(AND(SUM(K$7:K106)&gt;0.025,SUM(K$7:K106)&lt;0.975),IF(K106=MAX(K$7:K$107),"max","*"),"")</f>
      </c>
      <c r="AD106" s="40">
        <f>IF(AND(SUM(L$7:L106)&gt;0.025,SUM(L$7:L106)&lt;0.975),IF(L106=MAX(L$7:L$107),"max","*"),"")</f>
      </c>
      <c r="AE106" s="40">
        <f>IF(AND(SUM(M$7:M106)&gt;0.025,SUM(M$7:M106)&lt;0.975),IF(M106=MAX(M$7:M$107),"max","*"),"")</f>
      </c>
      <c r="AF106" s="40">
        <f>IF(AND(SUM(N$7:N106)&gt;0.025,SUM(N$7:N106)&lt;0.975),IF(N106=MAX(N$7:N$107),"max","*"),"")</f>
      </c>
      <c r="AG106" s="40">
        <f>IF(AND(SUM(O$7:O106)&gt;0.025,SUM(O$7:O106)&lt;0.975),IF(O106=MAX(O$7:O$107),"max","*"),"")</f>
      </c>
      <c r="AH106" s="40">
        <f>IF(AND(SUM(P$7:P106)&gt;0.025,SUM(P$7:P106)&lt;0.975),IF(P106=MAX(P$7:P$107),"max","*"),"")</f>
      </c>
      <c r="AI106" s="40">
        <f>IF(AND(SUM(Q$7:Q106)&gt;0.025,SUM(Q$7:Q106)&lt;0.975),IF(Q106=MAX(Q$7:Q$107),"max","*"),"")</f>
      </c>
      <c r="AJ106" s="40">
        <f>IF(AND(SUM(R$7:R106)&gt;0.025,SUM(R$7:R106)&lt;0.975),IF(R106=MAX(R$7:R$107),"max","*"),"")</f>
      </c>
      <c r="AL106" s="38">
        <f t="shared" si="78"/>
        <v>995</v>
      </c>
      <c r="AM106" s="40"/>
      <c r="AN106" s="38">
        <f t="shared" si="53"/>
        <v>0</v>
      </c>
      <c r="AO106" s="38">
        <f t="shared" si="61"/>
        <v>0</v>
      </c>
      <c r="AP106" s="38">
        <f t="shared" si="62"/>
        <v>0</v>
      </c>
      <c r="AQ106" s="38">
        <f t="shared" si="63"/>
        <v>0</v>
      </c>
      <c r="AR106" s="38">
        <f t="shared" si="64"/>
        <v>0</v>
      </c>
      <c r="AS106" s="38">
        <f t="shared" si="65"/>
        <v>0</v>
      </c>
      <c r="AT106" s="38">
        <f t="shared" si="66"/>
        <v>0</v>
      </c>
      <c r="AU106" s="38">
        <f t="shared" si="67"/>
        <v>0</v>
      </c>
      <c r="AV106" s="38">
        <f t="shared" si="68"/>
        <v>0</v>
      </c>
      <c r="AW106" s="38">
        <f t="shared" si="69"/>
        <v>0</v>
      </c>
      <c r="AX106" s="38">
        <f t="shared" si="70"/>
        <v>0</v>
      </c>
      <c r="AY106" s="38">
        <f t="shared" si="70"/>
        <v>0</v>
      </c>
      <c r="AZ106" s="38">
        <f t="shared" si="70"/>
        <v>0</v>
      </c>
      <c r="BA106" s="38">
        <f t="shared" si="44"/>
        <v>0</v>
      </c>
      <c r="BB106" s="38">
        <f t="shared" si="45"/>
        <v>9.949999999999999E-05</v>
      </c>
      <c r="BC106" s="38">
        <f t="shared" si="45"/>
        <v>0.0006965</v>
      </c>
      <c r="BE106" s="38">
        <f t="shared" si="71"/>
        <v>0</v>
      </c>
      <c r="BF106" s="38">
        <f t="shared" si="46"/>
        <v>0</v>
      </c>
      <c r="BG106" s="38">
        <f t="shared" si="47"/>
        <v>0</v>
      </c>
      <c r="BH106" s="38">
        <f t="shared" si="48"/>
        <v>0</v>
      </c>
      <c r="BI106" s="38">
        <f t="shared" si="49"/>
        <v>0</v>
      </c>
      <c r="BJ106" s="38">
        <f t="shared" si="50"/>
        <v>0</v>
      </c>
      <c r="BK106" s="38">
        <f t="shared" si="51"/>
        <v>0</v>
      </c>
      <c r="BL106" s="38">
        <f t="shared" si="72"/>
        <v>0</v>
      </c>
      <c r="BM106" s="38">
        <f t="shared" si="73"/>
        <v>0</v>
      </c>
      <c r="BN106" s="38">
        <f t="shared" si="74"/>
        <v>0</v>
      </c>
      <c r="BO106" s="38">
        <f t="shared" si="75"/>
        <v>0</v>
      </c>
      <c r="BP106" s="38">
        <f t="shared" si="76"/>
        <v>0</v>
      </c>
      <c r="BQ106" s="38">
        <f t="shared" si="56"/>
        <v>0</v>
      </c>
      <c r="BR106" s="38">
        <f t="shared" si="77"/>
        <v>0</v>
      </c>
      <c r="BS106" s="38">
        <f t="shared" si="57"/>
        <v>0.05284933637877159</v>
      </c>
      <c r="BT106" s="38">
        <f t="shared" si="57"/>
        <v>0.3606943850728206</v>
      </c>
      <c r="BV106" s="38">
        <f>SUM(C$7:C106)</f>
        <v>0.9999999999999999</v>
      </c>
      <c r="BW106" s="38">
        <f>SUM(D$7:D106)</f>
        <v>0.9999997999999999</v>
      </c>
      <c r="BX106" s="38">
        <f>SUM(E$7:E106)</f>
        <v>1</v>
      </c>
      <c r="BY106" s="38">
        <f>SUM(F$7:F106)</f>
        <v>0.9999998000000004</v>
      </c>
      <c r="BZ106" s="38">
        <f>SUM(G$7:G106)</f>
        <v>0.9999996999999997</v>
      </c>
      <c r="CA106" s="38">
        <f>SUM(H$7:H106)</f>
        <v>0.9999997999999996</v>
      </c>
      <c r="CB106" s="38">
        <f>SUM(I$7:I106)</f>
        <v>0.9999996999999997</v>
      </c>
      <c r="CC106" s="38">
        <f>SUM(J$7:J106)</f>
        <v>1.0000003000000002</v>
      </c>
      <c r="CD106" s="38">
        <f>SUM(K$7:K106)</f>
        <v>0.9999997999999997</v>
      </c>
      <c r="CE106" s="38">
        <f>SUM(L$7:L106)</f>
        <v>1.0000001999999997</v>
      </c>
      <c r="CF106" s="38">
        <f>SUM(M$7:M106)</f>
        <v>0.9999993999999995</v>
      </c>
      <c r="CG106" s="38">
        <f>SUM(N$7:N106)</f>
        <v>0.9999991999999999</v>
      </c>
      <c r="CH106" s="38">
        <f>SUM(O$7:O106)</f>
        <v>0.9999996</v>
      </c>
      <c r="CI106" s="38">
        <f>SUM(P$7:P106)</f>
        <v>0.9999997999999999</v>
      </c>
      <c r="CJ106" s="38">
        <f>SUM(Q$7:Q106)</f>
        <v>0.9999993999999998</v>
      </c>
      <c r="CK106" s="38">
        <f>SUM(R$7:R106)</f>
        <v>0.9999963</v>
      </c>
    </row>
    <row r="107" spans="1:89" ht="13.5">
      <c r="A107" s="38">
        <f t="shared" si="58"/>
        <v>1000</v>
      </c>
      <c r="B107" s="38">
        <f t="shared" si="59"/>
        <v>1005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1E-07</v>
      </c>
      <c r="R107" s="38">
        <v>2E-07</v>
      </c>
      <c r="T107" s="38">
        <f t="shared" si="52"/>
        <v>1005</v>
      </c>
      <c r="U107" s="40">
        <f>IF(AND(SUM(C$7:C107)&gt;0.025,SUM(C$7:C107)&lt;0.975),IF(C107=MAX(C$7:C$107),"max","*"),"")</f>
      </c>
      <c r="V107" s="40">
        <f>IF(AND(SUM(D$7:D107)&gt;0.025,SUM(D$7:D107)&lt;0.975),IF(D107=MAX(D$7:D$107),"max","*"),"")</f>
      </c>
      <c r="W107" s="40">
        <f>IF(AND(SUM(E$7:E107)&gt;0.025,SUM(E$7:E107)&lt;0.975),IF(E107=MAX(E$7:E$107),"max","*"),"")</f>
      </c>
      <c r="X107" s="40">
        <f>IF(AND(SUM(F$7:F107)&gt;0.025,SUM(F$7:F107)&lt;0.975),IF(F107=MAX(F$7:F$107),"max","*"),"")</f>
      </c>
      <c r="Y107" s="40">
        <f>IF(AND(SUM(G$7:G107)&gt;0.025,SUM(G$7:G107)&lt;0.975),IF(G107=MAX(G$7:G$107),"max","*"),"")</f>
      </c>
      <c r="Z107" s="40">
        <f>IF(AND(SUM(H$7:H107)&gt;0.025,SUM(H$7:H107)&lt;0.975),IF(H107=MAX(H$7:H$107),"max","*"),"")</f>
      </c>
      <c r="AA107" s="40">
        <f>IF(AND(SUM(I$7:I107)&gt;0.025,SUM(I$7:I107)&lt;0.975),IF(I107=MAX(I$7:I$107),"max","*"),"")</f>
      </c>
      <c r="AB107" s="40">
        <f>IF(AND(SUM(J$7:J107)&gt;0.025,SUM(J$7:J107)&lt;0.975),IF(J107=MAX(J$7:J$107),"max","*"),"")</f>
      </c>
      <c r="AC107" s="40">
        <f>IF(AND(SUM(K$7:K107)&gt;0.025,SUM(K$7:K107)&lt;0.975),IF(K107=MAX(K$7:K$107),"max","*"),"")</f>
      </c>
      <c r="AD107" s="40">
        <f>IF(AND(SUM(L$7:L107)&gt;0.025,SUM(L$7:L107)&lt;0.975),IF(L107=MAX(L$7:L$107),"max","*"),"")</f>
      </c>
      <c r="AE107" s="40">
        <f>IF(AND(SUM(M$7:M107)&gt;0.025,SUM(M$7:M107)&lt;0.975),IF(M107=MAX(M$7:M$107),"max","*"),"")</f>
      </c>
      <c r="AF107" s="40">
        <f>IF(AND(SUM(N$7:N107)&gt;0.025,SUM(N$7:N107)&lt;0.975),IF(N107=MAX(N$7:N$107),"max","*"),"")</f>
      </c>
      <c r="AG107" s="40">
        <f>IF(AND(SUM(O$7:O107)&gt;0.025,SUM(O$7:O107)&lt;0.975),IF(O107=MAX(O$7:O$107),"max","*"),"")</f>
      </c>
      <c r="AH107" s="40">
        <f>IF(AND(SUM(P$7:P107)&gt;0.025,SUM(P$7:P107)&lt;0.975),IF(P107=MAX(P$7:P$107),"max","*"),"")</f>
      </c>
      <c r="AI107" s="40">
        <f>IF(AND(SUM(Q$7:Q107)&gt;0.025,SUM(Q$7:Q107)&lt;0.975),IF(Q107=MAX(Q$7:Q$107),"max","*"),"")</f>
      </c>
      <c r="AJ107" s="40">
        <f>IF(AND(SUM(R$7:R107)&gt;0.025,SUM(R$7:R107)&lt;0.975),IF(R107=MAX(R$7:R$107),"max","*"),"")</f>
      </c>
      <c r="AL107" s="38">
        <f t="shared" si="78"/>
        <v>1005</v>
      </c>
      <c r="AM107" s="40"/>
      <c r="AN107" s="38">
        <f t="shared" si="53"/>
        <v>0</v>
      </c>
      <c r="AO107" s="38">
        <f t="shared" si="61"/>
        <v>0</v>
      </c>
      <c r="AP107" s="38">
        <f t="shared" si="62"/>
        <v>0</v>
      </c>
      <c r="AQ107" s="38">
        <f t="shared" si="63"/>
        <v>0</v>
      </c>
      <c r="AR107" s="38">
        <f t="shared" si="64"/>
        <v>0</v>
      </c>
      <c r="AS107" s="38">
        <f t="shared" si="65"/>
        <v>0</v>
      </c>
      <c r="AT107" s="38">
        <f t="shared" si="66"/>
        <v>0</v>
      </c>
      <c r="AU107" s="38">
        <f t="shared" si="67"/>
        <v>0</v>
      </c>
      <c r="AV107" s="38">
        <f t="shared" si="68"/>
        <v>0</v>
      </c>
      <c r="AW107" s="38">
        <f t="shared" si="69"/>
        <v>0</v>
      </c>
      <c r="AX107" s="38">
        <f t="shared" si="70"/>
        <v>0</v>
      </c>
      <c r="AY107" s="38">
        <f t="shared" si="70"/>
        <v>0</v>
      </c>
      <c r="AZ107" s="38">
        <f t="shared" si="70"/>
        <v>0</v>
      </c>
      <c r="BA107" s="38">
        <f t="shared" si="44"/>
        <v>0</v>
      </c>
      <c r="BB107" s="38">
        <f t="shared" si="45"/>
        <v>0.00010049999999999999</v>
      </c>
      <c r="BC107" s="38">
        <f t="shared" si="45"/>
        <v>0.00020099999999999998</v>
      </c>
      <c r="BE107" s="38">
        <f t="shared" si="71"/>
        <v>0</v>
      </c>
      <c r="BF107" s="38">
        <f t="shared" si="46"/>
        <v>0</v>
      </c>
      <c r="BG107" s="38">
        <f t="shared" si="47"/>
        <v>0</v>
      </c>
      <c r="BH107" s="38">
        <f t="shared" si="48"/>
        <v>0</v>
      </c>
      <c r="BI107" s="38">
        <f t="shared" si="49"/>
        <v>0</v>
      </c>
      <c r="BJ107" s="38">
        <f t="shared" si="50"/>
        <v>0</v>
      </c>
      <c r="BK107" s="38">
        <f t="shared" si="51"/>
        <v>0</v>
      </c>
      <c r="BL107" s="38">
        <f t="shared" si="72"/>
        <v>0</v>
      </c>
      <c r="BM107" s="38">
        <f t="shared" si="73"/>
        <v>0</v>
      </c>
      <c r="BN107" s="38">
        <f t="shared" si="74"/>
        <v>0</v>
      </c>
      <c r="BO107" s="38">
        <f t="shared" si="75"/>
        <v>0</v>
      </c>
      <c r="BP107" s="38">
        <f t="shared" si="76"/>
        <v>0</v>
      </c>
      <c r="BQ107" s="38">
        <f t="shared" si="56"/>
        <v>0</v>
      </c>
      <c r="BR107" s="38">
        <f t="shared" si="77"/>
        <v>0</v>
      </c>
      <c r="BS107" s="38">
        <f t="shared" si="57"/>
        <v>0.05431328735977158</v>
      </c>
      <c r="BT107" s="38">
        <f t="shared" si="57"/>
        <v>0.10594685241823446</v>
      </c>
      <c r="BV107" s="38">
        <f>SUM(C$7:C107)</f>
        <v>0.9999999999999999</v>
      </c>
      <c r="BW107" s="38">
        <f>SUM(D$7:D107)</f>
        <v>0.9999997999999999</v>
      </c>
      <c r="BX107" s="38">
        <f>SUM(E$7:E107)</f>
        <v>1</v>
      </c>
      <c r="BY107" s="38">
        <f>SUM(F$7:F107)</f>
        <v>0.9999998000000004</v>
      </c>
      <c r="BZ107" s="38">
        <f>SUM(G$7:G107)</f>
        <v>0.9999996999999997</v>
      </c>
      <c r="CA107" s="38">
        <f>SUM(H$7:H107)</f>
        <v>0.9999997999999996</v>
      </c>
      <c r="CB107" s="38">
        <f>SUM(I$7:I107)</f>
        <v>0.9999996999999997</v>
      </c>
      <c r="CC107" s="38">
        <f>SUM(J$7:J107)</f>
        <v>1.0000003000000002</v>
      </c>
      <c r="CD107" s="38">
        <f>SUM(K$7:K107)</f>
        <v>0.9999997999999997</v>
      </c>
      <c r="CE107" s="38">
        <f>SUM(L$7:L107)</f>
        <v>1.0000001999999997</v>
      </c>
      <c r="CF107" s="38">
        <f>SUM(M$7:M107)</f>
        <v>0.9999993999999995</v>
      </c>
      <c r="CG107" s="38">
        <f>SUM(N$7:N107)</f>
        <v>0.9999991999999999</v>
      </c>
      <c r="CH107" s="38">
        <f>SUM(O$7:O107)</f>
        <v>0.9999996</v>
      </c>
      <c r="CI107" s="38">
        <f>SUM(P$7:P107)</f>
        <v>0.9999997999999999</v>
      </c>
      <c r="CJ107" s="38">
        <f>SUM(Q$7:Q107)</f>
        <v>0.9999994999999997</v>
      </c>
      <c r="CK107" s="38">
        <f>SUM(R$7:R107)</f>
        <v>0.9999965</v>
      </c>
    </row>
    <row r="108" spans="2:72" ht="13.5">
      <c r="B108" s="38" t="s">
        <v>94</v>
      </c>
      <c r="C108" s="38">
        <f aca="true" t="shared" si="79" ref="C108:O108">SUM(C7:C107)</f>
        <v>0.9999999999999999</v>
      </c>
      <c r="D108" s="38">
        <f t="shared" si="79"/>
        <v>0.9999997999999999</v>
      </c>
      <c r="E108" s="38">
        <f t="shared" si="79"/>
        <v>1</v>
      </c>
      <c r="F108" s="38">
        <f t="shared" si="79"/>
        <v>0.9999998000000004</v>
      </c>
      <c r="G108" s="38">
        <f t="shared" si="79"/>
        <v>0.9999996999999997</v>
      </c>
      <c r="H108" s="38">
        <f t="shared" si="79"/>
        <v>0.9999997999999996</v>
      </c>
      <c r="I108" s="38">
        <f t="shared" si="79"/>
        <v>0.9999996999999997</v>
      </c>
      <c r="J108" s="38">
        <f t="shared" si="79"/>
        <v>1.0000003000000002</v>
      </c>
      <c r="K108" s="38">
        <f t="shared" si="79"/>
        <v>0.9999997999999997</v>
      </c>
      <c r="L108" s="38">
        <f t="shared" si="79"/>
        <v>1.0000001999999997</v>
      </c>
      <c r="M108" s="38">
        <f t="shared" si="79"/>
        <v>0.9999993999999995</v>
      </c>
      <c r="N108" s="38">
        <f t="shared" si="79"/>
        <v>0.9999991999999999</v>
      </c>
      <c r="O108" s="38">
        <f t="shared" si="79"/>
        <v>0.9999996</v>
      </c>
      <c r="P108" s="38">
        <f>SUM(P7:P107)</f>
        <v>0.9999997999999999</v>
      </c>
      <c r="Q108" s="38">
        <f>SUM(Q7:Q107)</f>
        <v>0.9999994999999997</v>
      </c>
      <c r="R108" s="38">
        <f>SUM(R7:R107)</f>
        <v>0.9999965</v>
      </c>
      <c r="AN108" s="38">
        <f>SUM(AN7:AN107)</f>
        <v>207.58058699999998</v>
      </c>
      <c r="AO108" s="38">
        <f aca="true" t="shared" si="80" ref="AO108:AV108">SUM(AO7:AO107)</f>
        <v>221.22461699999997</v>
      </c>
      <c r="AP108" s="38">
        <f t="shared" si="80"/>
        <v>250.07764999999998</v>
      </c>
      <c r="AQ108" s="38">
        <f t="shared" si="80"/>
        <v>263.928598</v>
      </c>
      <c r="AR108" s="38">
        <f t="shared" si="80"/>
        <v>275.0899765000001</v>
      </c>
      <c r="AS108" s="38">
        <f t="shared" si="80"/>
        <v>273.42972600000013</v>
      </c>
      <c r="AT108" s="38">
        <f t="shared" si="80"/>
        <v>238.96119150000004</v>
      </c>
      <c r="AU108" s="38">
        <f t="shared" si="80"/>
        <v>229.46175150000008</v>
      </c>
      <c r="AV108" s="38">
        <f t="shared" si="80"/>
        <v>223.970349</v>
      </c>
      <c r="AW108" s="38">
        <f aca="true" t="shared" si="81" ref="AW108:BC108">SUM(AW7:AW107)</f>
        <v>233.56215200000005</v>
      </c>
      <c r="AX108" s="38">
        <f t="shared" si="81"/>
        <v>246.782834</v>
      </c>
      <c r="AY108" s="38">
        <f t="shared" si="81"/>
        <v>251.13766500000008</v>
      </c>
      <c r="AZ108" s="38">
        <f t="shared" si="81"/>
        <v>256.2232430000001</v>
      </c>
      <c r="BA108" s="38">
        <f t="shared" si="81"/>
        <v>257.11559800000015</v>
      </c>
      <c r="BB108" s="38">
        <f t="shared" si="81"/>
        <v>268.02450949999974</v>
      </c>
      <c r="BC108" s="38">
        <f t="shared" si="81"/>
        <v>277.17154350000004</v>
      </c>
      <c r="BE108" s="38">
        <f aca="true" t="shared" si="82" ref="BE108:BQ108">SUM(BE7:BE107)</f>
        <v>1061.1053607354306</v>
      </c>
      <c r="BF108" s="38">
        <f t="shared" si="82"/>
        <v>1173.7709601370773</v>
      </c>
      <c r="BG108" s="38">
        <f t="shared" si="82"/>
        <v>1628.3229904775003</v>
      </c>
      <c r="BH108" s="38">
        <f t="shared" si="82"/>
        <v>2039.854201093428</v>
      </c>
      <c r="BI108" s="38">
        <f t="shared" si="82"/>
        <v>2257.4676393808963</v>
      </c>
      <c r="BJ108" s="38">
        <f t="shared" si="82"/>
        <v>2195.398061801912</v>
      </c>
      <c r="BK108" s="38">
        <f t="shared" si="82"/>
        <v>1315.1503586650144</v>
      </c>
      <c r="BL108" s="38">
        <f t="shared" si="82"/>
        <v>926.8893018608686</v>
      </c>
      <c r="BM108" s="38">
        <f t="shared" si="82"/>
        <v>971.5080712747524</v>
      </c>
      <c r="BN108" s="38">
        <f t="shared" si="82"/>
        <v>1130.2019283846653</v>
      </c>
      <c r="BO108" s="38">
        <f t="shared" si="82"/>
        <v>1444.3931468681503</v>
      </c>
      <c r="BP108" s="38">
        <f t="shared" si="82"/>
        <v>1276.7485822463493</v>
      </c>
      <c r="BQ108" s="38">
        <f t="shared" si="82"/>
        <v>1571.6421964228496</v>
      </c>
      <c r="BR108" s="38">
        <f>SUM(BR7:BR107)</f>
        <v>1897.68273841625</v>
      </c>
      <c r="BS108" s="38">
        <f>SUM(BS7:BS107)</f>
        <v>2486.5274362155633</v>
      </c>
      <c r="BT108" s="38">
        <f>SUM(BT7:BT107)</f>
        <v>3461.6046621017654</v>
      </c>
    </row>
    <row r="109" spans="2:18" ht="13.5">
      <c r="B109" s="38" t="s">
        <v>95</v>
      </c>
      <c r="C109" s="38">
        <f aca="true" t="shared" si="83" ref="C109:O109">AN108</f>
        <v>207.58058699999998</v>
      </c>
      <c r="D109" s="38">
        <f t="shared" si="83"/>
        <v>221.22461699999997</v>
      </c>
      <c r="E109" s="38">
        <f t="shared" si="83"/>
        <v>250.07764999999998</v>
      </c>
      <c r="F109" s="38">
        <f t="shared" si="83"/>
        <v>263.928598</v>
      </c>
      <c r="G109" s="38">
        <f t="shared" si="83"/>
        <v>275.0899765000001</v>
      </c>
      <c r="H109" s="38">
        <f t="shared" si="83"/>
        <v>273.42972600000013</v>
      </c>
      <c r="I109" s="38">
        <f t="shared" si="83"/>
        <v>238.96119150000004</v>
      </c>
      <c r="J109" s="38">
        <f t="shared" si="83"/>
        <v>229.46175150000008</v>
      </c>
      <c r="K109" s="38">
        <f t="shared" si="83"/>
        <v>223.970349</v>
      </c>
      <c r="L109" s="38">
        <f t="shared" si="83"/>
        <v>233.56215200000005</v>
      </c>
      <c r="M109" s="38">
        <f t="shared" si="83"/>
        <v>246.782834</v>
      </c>
      <c r="N109" s="41">
        <f>AY108</f>
        <v>251.13766500000008</v>
      </c>
      <c r="O109" s="38">
        <f t="shared" si="83"/>
        <v>256.2232430000001</v>
      </c>
      <c r="P109" s="38">
        <f>BA108</f>
        <v>257.11559800000015</v>
      </c>
      <c r="Q109" s="38">
        <f>BB108</f>
        <v>268.02450949999974</v>
      </c>
      <c r="R109" s="38">
        <f>BC108</f>
        <v>277.17154350000004</v>
      </c>
    </row>
    <row r="112" spans="2:18" ht="13.5">
      <c r="B112" s="38" t="s">
        <v>96</v>
      </c>
      <c r="C112" s="38">
        <f>COUNTIF(BV7:BV107,"&lt;0.5")</f>
        <v>20</v>
      </c>
      <c r="D112" s="38">
        <f aca="true" t="shared" si="84" ref="D112:O112">COUNTIF(BW7:BW107,"&lt;0.5")</f>
        <v>21</v>
      </c>
      <c r="E112" s="38">
        <f t="shared" si="84"/>
        <v>24</v>
      </c>
      <c r="F112" s="38">
        <f t="shared" si="84"/>
        <v>25</v>
      </c>
      <c r="G112" s="38">
        <f t="shared" si="84"/>
        <v>26</v>
      </c>
      <c r="H112" s="38">
        <f t="shared" si="84"/>
        <v>26</v>
      </c>
      <c r="I112" s="38">
        <f t="shared" si="84"/>
        <v>23</v>
      </c>
      <c r="J112" s="38">
        <f t="shared" si="84"/>
        <v>22</v>
      </c>
      <c r="K112" s="38">
        <f t="shared" si="84"/>
        <v>21</v>
      </c>
      <c r="L112" s="38">
        <f t="shared" si="84"/>
        <v>22</v>
      </c>
      <c r="M112" s="38">
        <f t="shared" si="84"/>
        <v>24</v>
      </c>
      <c r="N112" s="38">
        <f t="shared" si="84"/>
        <v>24</v>
      </c>
      <c r="O112" s="38">
        <f t="shared" si="84"/>
        <v>25</v>
      </c>
      <c r="P112" s="38">
        <f>COUNTIF(CI7:CI107,"&lt;0.5")</f>
        <v>25</v>
      </c>
      <c r="Q112" s="38">
        <f>COUNTIF(CJ7:CJ107,"&lt;0.5")</f>
        <v>26</v>
      </c>
      <c r="R112" s="38">
        <f>COUNTIF(CK7:CK107,"&lt;0.5")</f>
        <v>26</v>
      </c>
    </row>
    <row r="113" spans="2:18" ht="13.5">
      <c r="B113" s="38" t="s">
        <v>97</v>
      </c>
      <c r="C113" s="38">
        <f aca="true" t="shared" si="85" ref="C113:O113">MATCH(MAX(C7:C107),C7:C107,0)-0.5</f>
        <v>19.5</v>
      </c>
      <c r="D113" s="38">
        <f t="shared" si="85"/>
        <v>20.5</v>
      </c>
      <c r="E113" s="38">
        <f t="shared" si="85"/>
        <v>24.5</v>
      </c>
      <c r="F113" s="38">
        <f t="shared" si="85"/>
        <v>23.5</v>
      </c>
      <c r="G113" s="38">
        <f t="shared" si="85"/>
        <v>24.5</v>
      </c>
      <c r="H113" s="38">
        <f t="shared" si="85"/>
        <v>25.5</v>
      </c>
      <c r="I113" s="38">
        <f t="shared" si="85"/>
        <v>22.5</v>
      </c>
      <c r="J113" s="38">
        <f t="shared" si="85"/>
        <v>21.5</v>
      </c>
      <c r="K113" s="38">
        <f t="shared" si="85"/>
        <v>21.5</v>
      </c>
      <c r="L113" s="38">
        <f>MATCH(MAX(L7:L107),L7:L107,0)-0.5</f>
        <v>21.5</v>
      </c>
      <c r="M113" s="38">
        <f t="shared" si="85"/>
        <v>22.5</v>
      </c>
      <c r="N113" s="38">
        <f t="shared" si="85"/>
        <v>23.5</v>
      </c>
      <c r="O113" s="38">
        <f t="shared" si="85"/>
        <v>24.5</v>
      </c>
      <c r="P113" s="38">
        <f>MATCH(MAX(P7:P107),P7:P107,0)-0.5</f>
        <v>24.5</v>
      </c>
      <c r="Q113" s="38">
        <f>MATCH(MAX(Q7:Q107),Q7:Q107,0)-0.5</f>
        <v>25.5</v>
      </c>
      <c r="R113" s="38">
        <f>MATCH(MAX(R7:R107),R7:R107,0)-0.5</f>
        <v>25.5</v>
      </c>
    </row>
    <row r="114" spans="2:18" ht="13.5">
      <c r="B114" s="38" t="s">
        <v>98</v>
      </c>
      <c r="C114" s="38">
        <f>COUNTIF(BV7:BV107,"&lt;0.25")</f>
        <v>18</v>
      </c>
      <c r="D114" s="38">
        <f aca="true" t="shared" si="86" ref="D114:O114">COUNTIF(BW7:BW107,"&lt;0.25")</f>
        <v>19</v>
      </c>
      <c r="E114" s="38">
        <f t="shared" si="86"/>
        <v>22</v>
      </c>
      <c r="F114" s="38">
        <f t="shared" si="86"/>
        <v>23</v>
      </c>
      <c r="G114" s="38">
        <f t="shared" si="86"/>
        <v>24</v>
      </c>
      <c r="H114" s="38">
        <f t="shared" si="86"/>
        <v>23</v>
      </c>
      <c r="I114" s="38">
        <f t="shared" si="86"/>
        <v>21</v>
      </c>
      <c r="J114" s="38">
        <f t="shared" si="86"/>
        <v>20</v>
      </c>
      <c r="K114" s="38">
        <f t="shared" si="86"/>
        <v>20</v>
      </c>
      <c r="L114" s="38">
        <f t="shared" si="86"/>
        <v>21</v>
      </c>
      <c r="M114" s="38">
        <f t="shared" si="86"/>
        <v>22</v>
      </c>
      <c r="N114" s="38">
        <f t="shared" si="86"/>
        <v>22</v>
      </c>
      <c r="O114" s="38">
        <f t="shared" si="86"/>
        <v>22</v>
      </c>
      <c r="P114" s="38">
        <f>COUNTIF(CI7:CI107,"&lt;0.25")</f>
        <v>22</v>
      </c>
      <c r="Q114" s="38">
        <f>COUNTIF(CJ7:CJ107,"&lt;0.25")</f>
        <v>23</v>
      </c>
      <c r="R114" s="38">
        <f>COUNTIF(CK7:CK107,"&lt;0.25")</f>
        <v>23</v>
      </c>
    </row>
    <row r="115" spans="2:18" ht="13.5">
      <c r="B115" s="38" t="s">
        <v>99</v>
      </c>
      <c r="C115" s="38">
        <f>COUNTIF(BV7:BV107,"&lt;0.75")</f>
        <v>22</v>
      </c>
      <c r="D115" s="38">
        <f aca="true" t="shared" si="87" ref="D115:O115">COUNTIF(BW7:BW107,"&lt;0.75")</f>
        <v>23</v>
      </c>
      <c r="E115" s="38">
        <f t="shared" si="87"/>
        <v>27</v>
      </c>
      <c r="F115" s="38">
        <f t="shared" si="87"/>
        <v>28</v>
      </c>
      <c r="G115" s="38">
        <f t="shared" si="87"/>
        <v>30</v>
      </c>
      <c r="H115" s="38">
        <f t="shared" si="87"/>
        <v>29</v>
      </c>
      <c r="I115" s="38">
        <f t="shared" si="87"/>
        <v>25</v>
      </c>
      <c r="J115" s="38">
        <f t="shared" si="87"/>
        <v>24</v>
      </c>
      <c r="K115" s="38">
        <f t="shared" si="87"/>
        <v>23</v>
      </c>
      <c r="L115" s="38">
        <f t="shared" si="87"/>
        <v>24</v>
      </c>
      <c r="M115" s="38">
        <f t="shared" si="87"/>
        <v>26</v>
      </c>
      <c r="N115" s="38">
        <f t="shared" si="87"/>
        <v>26</v>
      </c>
      <c r="O115" s="38">
        <f t="shared" si="87"/>
        <v>27</v>
      </c>
      <c r="P115" s="38">
        <f>COUNTIF(CI7:CI107,"&lt;0.75")</f>
        <v>27</v>
      </c>
      <c r="Q115" s="38">
        <f>COUNTIF(CJ7:CJ107,"&lt;0.75")</f>
        <v>29</v>
      </c>
      <c r="R115" s="38">
        <f>COUNTIF(CK7:CK107,"&lt;0.75")</f>
        <v>30</v>
      </c>
    </row>
    <row r="117" spans="2:19" ht="13.5">
      <c r="B117" s="38" t="s">
        <v>100</v>
      </c>
      <c r="C117" s="38">
        <f aca="true" t="shared" si="88" ref="C117:N117">BE108</f>
        <v>1061.1053607354306</v>
      </c>
      <c r="D117" s="38">
        <f t="shared" si="88"/>
        <v>1173.7709601370773</v>
      </c>
      <c r="E117" s="38">
        <f t="shared" si="88"/>
        <v>1628.3229904775003</v>
      </c>
      <c r="F117" s="38">
        <f t="shared" si="88"/>
        <v>2039.854201093428</v>
      </c>
      <c r="G117" s="38">
        <f t="shared" si="88"/>
        <v>2257.4676393808963</v>
      </c>
      <c r="H117" s="38">
        <f t="shared" si="88"/>
        <v>2195.398061801912</v>
      </c>
      <c r="I117" s="38">
        <f t="shared" si="88"/>
        <v>1315.1503586650144</v>
      </c>
      <c r="J117" s="38">
        <f t="shared" si="88"/>
        <v>926.8893018608686</v>
      </c>
      <c r="K117" s="38">
        <f t="shared" si="88"/>
        <v>971.5080712747524</v>
      </c>
      <c r="L117" s="38">
        <f t="shared" si="88"/>
        <v>1130.2019283846653</v>
      </c>
      <c r="M117" s="38">
        <f t="shared" si="88"/>
        <v>1444.3931468681503</v>
      </c>
      <c r="N117" s="38">
        <f t="shared" si="88"/>
        <v>1276.7485822463493</v>
      </c>
      <c r="O117" s="38">
        <f>BQ108</f>
        <v>1571.6421964228496</v>
      </c>
      <c r="P117" s="38">
        <f>BR108</f>
        <v>1897.68273841625</v>
      </c>
      <c r="Q117" s="38">
        <f>BS108</f>
        <v>2486.5274362155633</v>
      </c>
      <c r="R117" s="38">
        <f>BT108</f>
        <v>3461.6046621017654</v>
      </c>
      <c r="S117" s="38" t="s">
        <v>100</v>
      </c>
    </row>
    <row r="118" spans="2:19" ht="13.5">
      <c r="B118" s="38" t="s">
        <v>101</v>
      </c>
      <c r="C118" s="38">
        <f aca="true" t="shared" si="89" ref="C118:N118">SQRT(BE108)</f>
        <v>32.57461221158942</v>
      </c>
      <c r="D118" s="38">
        <f t="shared" si="89"/>
        <v>34.260340922662714</v>
      </c>
      <c r="E118" s="38">
        <f t="shared" si="89"/>
        <v>40.35248431605544</v>
      </c>
      <c r="F118" s="38">
        <f t="shared" si="89"/>
        <v>45.16474511268084</v>
      </c>
      <c r="G118" s="38">
        <f t="shared" si="89"/>
        <v>47.51281552782256</v>
      </c>
      <c r="H118" s="38">
        <f t="shared" si="89"/>
        <v>46.85507509119916</v>
      </c>
      <c r="I118" s="38">
        <f t="shared" si="89"/>
        <v>36.26500184289275</v>
      </c>
      <c r="J118" s="38">
        <f t="shared" si="89"/>
        <v>30.444856739043274</v>
      </c>
      <c r="K118" s="38">
        <f t="shared" si="89"/>
        <v>31.169024227183506</v>
      </c>
      <c r="L118" s="38">
        <f t="shared" si="89"/>
        <v>33.618475997353976</v>
      </c>
      <c r="M118" s="38">
        <f t="shared" si="89"/>
        <v>38.005172633052865</v>
      </c>
      <c r="N118" s="38">
        <f t="shared" si="89"/>
        <v>35.7316188024885</v>
      </c>
      <c r="O118" s="38">
        <f>SQRT(BQ108)</f>
        <v>39.64394274568121</v>
      </c>
      <c r="P118" s="38">
        <f>SQRT(BR108)</f>
        <v>43.56240051255497</v>
      </c>
      <c r="Q118" s="38">
        <f>SQRT(BS108)</f>
        <v>49.86509236144623</v>
      </c>
      <c r="R118" s="38">
        <f>SQRT(BT108)</f>
        <v>58.835403135372204</v>
      </c>
      <c r="S118" s="38" t="s">
        <v>101</v>
      </c>
    </row>
    <row r="121" spans="2:18" ht="13.5">
      <c r="B121" s="38" t="s">
        <v>102</v>
      </c>
      <c r="C121" s="38">
        <f>C109-C118</f>
        <v>175.00597478841055</v>
      </c>
      <c r="D121" s="38">
        <f aca="true" t="shared" si="90" ref="D121:O121">D109-D118</f>
        <v>186.96427607733725</v>
      </c>
      <c r="E121" s="38">
        <f t="shared" si="90"/>
        <v>209.72516568394454</v>
      </c>
      <c r="F121" s="38">
        <f t="shared" si="90"/>
        <v>218.7638528873192</v>
      </c>
      <c r="G121" s="38">
        <f t="shared" si="90"/>
        <v>227.57716097217752</v>
      </c>
      <c r="H121" s="38">
        <f t="shared" si="90"/>
        <v>226.57465090880098</v>
      </c>
      <c r="I121" s="38">
        <f t="shared" si="90"/>
        <v>202.69618965710728</v>
      </c>
      <c r="J121" s="38">
        <f t="shared" si="90"/>
        <v>199.0168947609568</v>
      </c>
      <c r="K121" s="38">
        <f t="shared" si="90"/>
        <v>192.80132477281649</v>
      </c>
      <c r="L121" s="38">
        <f>L109-L118</f>
        <v>199.94367600264607</v>
      </c>
      <c r="M121" s="38">
        <f t="shared" si="90"/>
        <v>208.77766136694714</v>
      </c>
      <c r="N121" s="38">
        <f t="shared" si="90"/>
        <v>215.40604619751159</v>
      </c>
      <c r="O121" s="38">
        <f t="shared" si="90"/>
        <v>216.57930025431887</v>
      </c>
      <c r="P121" s="38">
        <f>P109-P118</f>
        <v>213.55319748744517</v>
      </c>
      <c r="Q121" s="38">
        <f>Q109-Q118</f>
        <v>218.15941713855352</v>
      </c>
      <c r="R121" s="38">
        <f>R109-R118</f>
        <v>218.33614036462785</v>
      </c>
    </row>
    <row r="122" spans="2:18" ht="13.5">
      <c r="B122" s="38" t="s">
        <v>103</v>
      </c>
      <c r="C122" s="38">
        <f>C109+C118</f>
        <v>240.1551992115894</v>
      </c>
      <c r="D122" s="38">
        <f aca="true" t="shared" si="91" ref="D122:O122">D109+D118</f>
        <v>255.4849579226627</v>
      </c>
      <c r="E122" s="38">
        <f t="shared" si="91"/>
        <v>290.4301343160554</v>
      </c>
      <c r="F122" s="38">
        <f t="shared" si="91"/>
        <v>309.0933431126809</v>
      </c>
      <c r="G122" s="38">
        <f t="shared" si="91"/>
        <v>322.60279202782266</v>
      </c>
      <c r="H122" s="38">
        <f t="shared" si="91"/>
        <v>320.2848010911993</v>
      </c>
      <c r="I122" s="38">
        <f t="shared" si="91"/>
        <v>275.22619334289277</v>
      </c>
      <c r="J122" s="38">
        <f t="shared" si="91"/>
        <v>259.90660823904335</v>
      </c>
      <c r="K122" s="38">
        <f t="shared" si="91"/>
        <v>255.1393732271835</v>
      </c>
      <c r="L122" s="38">
        <f>L109+L118</f>
        <v>267.180627997354</v>
      </c>
      <c r="M122" s="38">
        <f t="shared" si="91"/>
        <v>284.7880066330529</v>
      </c>
      <c r="N122" s="38">
        <f t="shared" si="91"/>
        <v>286.86928380248855</v>
      </c>
      <c r="O122" s="38">
        <f t="shared" si="91"/>
        <v>295.8671857456813</v>
      </c>
      <c r="P122" s="38">
        <f>P109+P118</f>
        <v>300.6779985125551</v>
      </c>
      <c r="Q122" s="38">
        <f>Q109+Q118</f>
        <v>317.88960186144595</v>
      </c>
      <c r="R122" s="38">
        <f>R109+R118</f>
        <v>336.00694663537223</v>
      </c>
    </row>
  </sheetData>
  <mergeCells count="1"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6">
      <selection activeCell="D4" sqref="D4"/>
    </sheetView>
  </sheetViews>
  <sheetFormatPr defaultColWidth="9.00390625" defaultRowHeight="13.5"/>
  <cols>
    <col min="1" max="2" width="9.00390625" style="1" customWidth="1"/>
    <col min="3" max="3" width="10.50390625" style="1" bestFit="1" customWidth="1"/>
    <col min="4" max="6" width="9.00390625" style="1" customWidth="1"/>
    <col min="7" max="7" width="9.50390625" style="1" bestFit="1" customWidth="1"/>
    <col min="8" max="13" width="9.00390625" style="1" customWidth="1"/>
    <col min="14" max="14" width="12.125" style="1" bestFit="1" customWidth="1"/>
    <col min="15" max="16384" width="9.00390625" style="1" customWidth="1"/>
  </cols>
  <sheetData>
    <row r="1" spans="2:4" ht="13.5">
      <c r="B1" s="1" t="s">
        <v>36</v>
      </c>
      <c r="C1" s="20"/>
      <c r="D1" s="1" t="s">
        <v>69</v>
      </c>
    </row>
    <row r="2" spans="1:13" ht="13.5">
      <c r="A2" s="1" t="s">
        <v>15</v>
      </c>
      <c r="B2" s="1" t="s">
        <v>14</v>
      </c>
      <c r="C2" s="20" t="s">
        <v>13</v>
      </c>
      <c r="F2" s="1" t="s">
        <v>68</v>
      </c>
      <c r="G2" s="1" t="s">
        <v>67</v>
      </c>
      <c r="H2" s="1" t="s">
        <v>66</v>
      </c>
      <c r="M2" s="1" t="s">
        <v>65</v>
      </c>
    </row>
    <row r="3" spans="1:8" ht="14.25">
      <c r="A3" s="37">
        <v>1966</v>
      </c>
      <c r="C3" s="20"/>
      <c r="D3" s="36">
        <v>20</v>
      </c>
      <c r="E3" s="35">
        <v>2.995732273553991</v>
      </c>
      <c r="F3" s="22">
        <f aca="true" t="shared" si="0" ref="F3:F14">A3^2</f>
        <v>3865156</v>
      </c>
      <c r="G3" s="1">
        <f>(E3^2)</f>
        <v>8.974411854812963</v>
      </c>
      <c r="H3" s="1">
        <f>A3*E3</f>
        <v>5889.609649807146</v>
      </c>
    </row>
    <row r="4" spans="1:16" ht="14.25">
      <c r="A4" s="34">
        <v>1980</v>
      </c>
      <c r="B4" s="13"/>
      <c r="C4" s="33"/>
      <c r="D4" s="32">
        <v>164</v>
      </c>
      <c r="E4" s="31">
        <v>5.099866427824199</v>
      </c>
      <c r="F4" s="22">
        <f t="shared" si="0"/>
        <v>3920400</v>
      </c>
      <c r="G4" s="1">
        <f>(E4^2)</f>
        <v>26.008637581648355</v>
      </c>
      <c r="H4" s="1">
        <f>A4*E4</f>
        <v>10097.735527091914</v>
      </c>
      <c r="O4" s="1">
        <f>0.1887*1970-370.59</f>
        <v>1.1490000000000578</v>
      </c>
      <c r="P4" s="1">
        <f>EXP(O4)</f>
        <v>3.155036295350481</v>
      </c>
    </row>
    <row r="5" spans="1:8" ht="14.25">
      <c r="A5" s="34">
        <v>1981</v>
      </c>
      <c r="B5" s="13"/>
      <c r="C5" s="33"/>
      <c r="D5" s="36">
        <v>199</v>
      </c>
      <c r="E5" s="35">
        <v>5.293304824724492</v>
      </c>
      <c r="F5" s="22">
        <f t="shared" si="0"/>
        <v>3924361</v>
      </c>
      <c r="G5" s="1">
        <f>(E5^2)</f>
        <v>28.019075967451588</v>
      </c>
      <c r="H5" s="1">
        <f>A5*E5</f>
        <v>10486.03685777922</v>
      </c>
    </row>
    <row r="6" spans="1:8" ht="14.25">
      <c r="A6" s="34">
        <v>1982</v>
      </c>
      <c r="B6" s="13"/>
      <c r="C6" s="33"/>
      <c r="D6" s="32">
        <v>233</v>
      </c>
      <c r="E6" s="31">
        <v>5.4510384535657</v>
      </c>
      <c r="F6" s="22">
        <f t="shared" si="0"/>
        <v>3928324</v>
      </c>
      <c r="G6" s="1">
        <f>(E6^2)</f>
        <v>29.71382022225194</v>
      </c>
      <c r="H6" s="1">
        <f>A6*E6</f>
        <v>10803.958214967217</v>
      </c>
    </row>
    <row r="7" spans="1:8" ht="14.25">
      <c r="A7" s="30">
        <v>1983</v>
      </c>
      <c r="B7" s="29"/>
      <c r="C7" s="28"/>
      <c r="D7" s="27">
        <v>260</v>
      </c>
      <c r="E7" s="26">
        <v>5.560681631015528</v>
      </c>
      <c r="F7" s="25">
        <f t="shared" si="0"/>
        <v>3932289</v>
      </c>
      <c r="G7" s="24">
        <f>(E7^2)</f>
        <v>30.921180201513508</v>
      </c>
      <c r="H7" s="24">
        <f>A7*E7</f>
        <v>11026.83167430379</v>
      </c>
    </row>
    <row r="8" spans="1:8" ht="14.25">
      <c r="A8" s="1">
        <v>1986</v>
      </c>
      <c r="B8" s="23">
        <v>54</v>
      </c>
      <c r="C8" s="20">
        <f aca="true" t="shared" si="1" ref="C8:C14">LN(B8)</f>
        <v>3.9889840465642745</v>
      </c>
      <c r="F8" s="22">
        <f t="shared" si="0"/>
        <v>3944196</v>
      </c>
      <c r="G8" s="1">
        <f aca="true" t="shared" si="2" ref="G8:G14">(C8^2)</f>
        <v>15.911993723744294</v>
      </c>
      <c r="H8" s="21">
        <f aca="true" t="shared" si="3" ref="H8:H14">A8*C8</f>
        <v>7922.122316476649</v>
      </c>
    </row>
    <row r="9" spans="1:8" ht="14.25">
      <c r="A9" s="1">
        <v>1987</v>
      </c>
      <c r="B9" s="23">
        <v>76</v>
      </c>
      <c r="C9" s="20">
        <f t="shared" si="1"/>
        <v>4.330733340286331</v>
      </c>
      <c r="F9" s="22">
        <f t="shared" si="0"/>
        <v>3948169</v>
      </c>
      <c r="G9" s="1">
        <f t="shared" si="2"/>
        <v>18.755251264667603</v>
      </c>
      <c r="H9" s="21">
        <f t="shared" si="3"/>
        <v>8605.167147148939</v>
      </c>
    </row>
    <row r="10" spans="1:8" ht="14.25">
      <c r="A10" s="1">
        <v>1993</v>
      </c>
      <c r="B10" s="23">
        <v>286</v>
      </c>
      <c r="C10" s="20">
        <f t="shared" si="1"/>
        <v>5.655991810819852</v>
      </c>
      <c r="F10" s="22">
        <f t="shared" si="0"/>
        <v>3972049</v>
      </c>
      <c r="G10" s="1">
        <f t="shared" si="2"/>
        <v>31.990243364061232</v>
      </c>
      <c r="H10" s="21">
        <f t="shared" si="3"/>
        <v>11272.391678963966</v>
      </c>
    </row>
    <row r="11" spans="1:18" ht="16.5">
      <c r="A11" s="1">
        <v>1994</v>
      </c>
      <c r="B11" s="23">
        <v>252</v>
      </c>
      <c r="C11" s="20">
        <f t="shared" si="1"/>
        <v>5.529429087511423</v>
      </c>
      <c r="F11" s="22">
        <f t="shared" si="0"/>
        <v>3976036</v>
      </c>
      <c r="G11" s="1">
        <f t="shared" si="2"/>
        <v>30.57458603381741</v>
      </c>
      <c r="H11" s="21">
        <f t="shared" si="3"/>
        <v>11025.681600497779</v>
      </c>
      <c r="Q11" s="1" t="s">
        <v>64</v>
      </c>
      <c r="R11" s="1" t="s">
        <v>27</v>
      </c>
    </row>
    <row r="12" spans="1:18" ht="14.25">
      <c r="A12" s="1">
        <v>1996</v>
      </c>
      <c r="B12" s="23">
        <v>399</v>
      </c>
      <c r="C12" s="20">
        <f t="shared" si="1"/>
        <v>5.988961416889864</v>
      </c>
      <c r="F12" s="22">
        <f t="shared" si="0"/>
        <v>3984016</v>
      </c>
      <c r="G12" s="1">
        <f t="shared" si="2"/>
        <v>35.86765885299545</v>
      </c>
      <c r="H12" s="21">
        <f t="shared" si="3"/>
        <v>11953.966988112168</v>
      </c>
      <c r="Q12" s="1">
        <v>0.1887</v>
      </c>
      <c r="R12" s="1">
        <f>EXP(Q12)</f>
        <v>1.207678594553564</v>
      </c>
    </row>
    <row r="13" spans="1:8" ht="14.25">
      <c r="A13" s="1">
        <v>1997</v>
      </c>
      <c r="B13" s="23">
        <v>419</v>
      </c>
      <c r="C13" s="20">
        <f t="shared" si="1"/>
        <v>6.037870919922137</v>
      </c>
      <c r="F13" s="22">
        <f t="shared" si="0"/>
        <v>3988009</v>
      </c>
      <c r="G13" s="1">
        <f t="shared" si="2"/>
        <v>36.4558852456414</v>
      </c>
      <c r="H13" s="21">
        <f t="shared" si="3"/>
        <v>12057.628227084508</v>
      </c>
    </row>
    <row r="14" spans="1:8" ht="14.25">
      <c r="A14" s="1">
        <v>1998</v>
      </c>
      <c r="B14" s="23">
        <v>592</v>
      </c>
      <c r="C14" s="20">
        <f t="shared" si="1"/>
        <v>6.3835066348840055</v>
      </c>
      <c r="F14" s="22">
        <f t="shared" si="0"/>
        <v>3992004</v>
      </c>
      <c r="G14" s="1">
        <f t="shared" si="2"/>
        <v>40.74915695760812</v>
      </c>
      <c r="H14" s="21">
        <f t="shared" si="3"/>
        <v>12754.246256498243</v>
      </c>
    </row>
    <row r="15" spans="1:3" ht="13.5">
      <c r="A15" s="1">
        <v>1999</v>
      </c>
      <c r="B15" s="1">
        <v>177</v>
      </c>
      <c r="C15" s="20"/>
    </row>
    <row r="16" spans="1:3" ht="13.5">
      <c r="A16" s="1">
        <v>2000</v>
      </c>
      <c r="C16" s="20"/>
    </row>
    <row r="17" spans="2:5" ht="16.5">
      <c r="B17" s="1" t="s">
        <v>63</v>
      </c>
      <c r="C17" s="20" t="s">
        <v>62</v>
      </c>
      <c r="D17" s="1" t="s">
        <v>61</v>
      </c>
      <c r="E17" s="1" t="s">
        <v>60</v>
      </c>
    </row>
    <row r="18" spans="1:5" ht="13.5">
      <c r="A18" s="1" t="s">
        <v>59</v>
      </c>
      <c r="B18" s="1">
        <f>SUM(A8:A14)</f>
        <v>13951</v>
      </c>
      <c r="C18" s="20">
        <f>SUM(C8:C14)</f>
        <v>37.91547725687789</v>
      </c>
      <c r="D18" s="17">
        <f>SUM(A3:A7)</f>
        <v>9892</v>
      </c>
      <c r="E18" s="1">
        <f>SUM(E3:E7)</f>
        <v>24.40062361068391</v>
      </c>
    </row>
    <row r="19" spans="1:5" ht="13.5">
      <c r="A19" s="1" t="s">
        <v>53</v>
      </c>
      <c r="B19" s="1">
        <f>AVERAGE(A8:A14)</f>
        <v>1993</v>
      </c>
      <c r="C19" s="20">
        <f>AVERAGE(C8:C14)</f>
        <v>5.416496750982556</v>
      </c>
      <c r="D19" s="17">
        <f>AVERAGE(A3:A7)</f>
        <v>1978.4</v>
      </c>
      <c r="E19" s="1">
        <f>AVERAGE(E3:E7)</f>
        <v>4.880124722136782</v>
      </c>
    </row>
    <row r="21" spans="1:7" ht="13.5">
      <c r="A21" s="1" t="s">
        <v>37</v>
      </c>
      <c r="B21" s="1" t="s">
        <v>52</v>
      </c>
      <c r="C21" s="17">
        <f>SUM(F3:F7)</f>
        <v>19570530</v>
      </c>
      <c r="D21" s="1" t="s">
        <v>51</v>
      </c>
      <c r="E21" s="1">
        <f>SUM(H3:H7)</f>
        <v>48304.17192394928</v>
      </c>
      <c r="F21" s="1" t="s">
        <v>50</v>
      </c>
      <c r="G21" s="1">
        <f>SUM(G3:G7)</f>
        <v>123.63712582767835</v>
      </c>
    </row>
    <row r="22" spans="2:7" ht="13.5">
      <c r="B22" s="1" t="s">
        <v>57</v>
      </c>
      <c r="C22" s="1">
        <f>D18^2/5</f>
        <v>19570332.8</v>
      </c>
      <c r="E22" s="1">
        <f>D18*E18/5</f>
        <v>48274.19375137704</v>
      </c>
      <c r="G22" s="1">
        <f>E18^2/5</f>
        <v>119.07808651805301</v>
      </c>
    </row>
    <row r="23" spans="2:7" ht="13.5">
      <c r="B23" s="1" t="s">
        <v>44</v>
      </c>
      <c r="C23" s="17">
        <f>C21-C22</f>
        <v>197.19999999925494</v>
      </c>
      <c r="D23" s="1" t="s">
        <v>43</v>
      </c>
      <c r="E23" s="17">
        <f>E21-E22</f>
        <v>29.97817257224233</v>
      </c>
      <c r="F23" s="1" t="s">
        <v>42</v>
      </c>
      <c r="G23" s="17">
        <f>G21-G22</f>
        <v>4.559039309625334</v>
      </c>
    </row>
    <row r="24" spans="1:7" ht="13.5">
      <c r="A24" s="1" t="s">
        <v>58</v>
      </c>
      <c r="B24" s="1" t="s">
        <v>52</v>
      </c>
      <c r="C24" s="17">
        <f>SUM(F8:F14)</f>
        <v>27804479</v>
      </c>
      <c r="D24" s="1" t="s">
        <v>51</v>
      </c>
      <c r="E24" s="1">
        <f>SUM(H8:H14)</f>
        <v>75591.20421478225</v>
      </c>
      <c r="F24" s="1" t="s">
        <v>50</v>
      </c>
      <c r="G24" s="1">
        <f>SUM(G8:G14)</f>
        <v>210.30477544253552</v>
      </c>
    </row>
    <row r="25" spans="2:7" ht="13.5">
      <c r="B25" s="1" t="s">
        <v>57</v>
      </c>
      <c r="C25" s="1">
        <f>B18^2/7</f>
        <v>27804343</v>
      </c>
      <c r="E25" s="1">
        <f>B18*C18/7</f>
        <v>75565.54617295763</v>
      </c>
      <c r="G25" s="1">
        <f>C18^2/7</f>
        <v>205.36905937383207</v>
      </c>
    </row>
    <row r="26" spans="2:7" ht="13.5">
      <c r="B26" s="1" t="s">
        <v>44</v>
      </c>
      <c r="C26" s="17">
        <f>C24-C25</f>
        <v>136</v>
      </c>
      <c r="D26" s="1" t="s">
        <v>43</v>
      </c>
      <c r="E26" s="17">
        <f>E24-E25</f>
        <v>25.658041824615793</v>
      </c>
      <c r="F26" s="1" t="s">
        <v>42</v>
      </c>
      <c r="G26" s="17">
        <f>G24-G25</f>
        <v>4.935716068703442</v>
      </c>
    </row>
    <row r="27" spans="1:2" ht="13.5">
      <c r="A27" s="1" t="s">
        <v>56</v>
      </c>
      <c r="B27" s="1" t="s">
        <v>55</v>
      </c>
    </row>
    <row r="28" spans="2:11" ht="13.5">
      <c r="B28" s="1" t="s">
        <v>54</v>
      </c>
      <c r="C28" s="17">
        <f>B18+D18</f>
        <v>23843</v>
      </c>
      <c r="D28" s="1" t="s">
        <v>53</v>
      </c>
      <c r="E28" s="1">
        <f>C28/12</f>
        <v>1986.9166666666667</v>
      </c>
      <c r="F28" s="1" t="s">
        <v>52</v>
      </c>
      <c r="G28" s="17">
        <f>C21+C24</f>
        <v>47375009</v>
      </c>
      <c r="H28" s="1" t="s">
        <v>51</v>
      </c>
      <c r="I28" s="1">
        <f>E21+E24</f>
        <v>123895.37613873153</v>
      </c>
      <c r="J28" s="1" t="s">
        <v>50</v>
      </c>
      <c r="K28" s="1">
        <f>G21+G24</f>
        <v>333.94190127021386</v>
      </c>
    </row>
    <row r="29" spans="2:11" ht="13.5">
      <c r="B29" s="1" t="s">
        <v>49</v>
      </c>
      <c r="C29" s="1">
        <f>C18+E18</f>
        <v>62.3161008675618</v>
      </c>
      <c r="E29" s="1">
        <f>C29/12</f>
        <v>5.19300840563015</v>
      </c>
      <c r="F29" s="1" t="s">
        <v>48</v>
      </c>
      <c r="G29" s="1">
        <f>C28^2/12</f>
        <v>47374054.083333336</v>
      </c>
      <c r="I29" s="1">
        <f>C28*C29/12</f>
        <v>123816.89941543968</v>
      </c>
      <c r="K29" s="1">
        <f>C29^2/12</f>
        <v>323.60803561134475</v>
      </c>
    </row>
    <row r="30" spans="6:11" ht="13.5">
      <c r="F30" s="1" t="s">
        <v>44</v>
      </c>
      <c r="G30" s="17">
        <f>G28-G29</f>
        <v>954.9166666641831</v>
      </c>
      <c r="H30" s="1" t="s">
        <v>43</v>
      </c>
      <c r="I30" s="17">
        <f>I28-I29</f>
        <v>78.47672329185298</v>
      </c>
      <c r="J30" s="1" t="s">
        <v>42</v>
      </c>
      <c r="K30" s="17">
        <f>K28-K29</f>
        <v>10.333865658869115</v>
      </c>
    </row>
    <row r="33" spans="1:8" ht="13.5">
      <c r="A33" s="1" t="s">
        <v>47</v>
      </c>
      <c r="H33" s="1" t="s">
        <v>46</v>
      </c>
    </row>
    <row r="34" spans="1:11" ht="13.5">
      <c r="A34" s="1" t="s">
        <v>45</v>
      </c>
      <c r="C34" s="1" t="s">
        <v>40</v>
      </c>
      <c r="D34" s="1" t="s">
        <v>44</v>
      </c>
      <c r="E34" s="1" t="s">
        <v>43</v>
      </c>
      <c r="F34" s="1" t="s">
        <v>42</v>
      </c>
      <c r="G34" s="1" t="s">
        <v>41</v>
      </c>
      <c r="H34" s="19" t="s">
        <v>40</v>
      </c>
      <c r="I34" s="19" t="s">
        <v>39</v>
      </c>
      <c r="J34" s="19" t="s">
        <v>38</v>
      </c>
      <c r="K34" s="19"/>
    </row>
    <row r="35" spans="1:10" ht="13.5">
      <c r="A35" s="1">
        <v>1</v>
      </c>
      <c r="B35" s="1" t="s">
        <v>37</v>
      </c>
      <c r="C35" s="1">
        <v>4</v>
      </c>
      <c r="D35" s="1">
        <v>197.19999999925494</v>
      </c>
      <c r="E35" s="1">
        <v>29.97817257224233</v>
      </c>
      <c r="F35" s="1">
        <v>4.559039309625334</v>
      </c>
      <c r="G35" s="1">
        <f>E35/D35</f>
        <v>0.15201913069145837</v>
      </c>
      <c r="H35" s="1">
        <v>3</v>
      </c>
      <c r="I35" s="1">
        <f>F35-E35^2/D35</f>
        <v>0.001783575474534338</v>
      </c>
      <c r="J35" s="1">
        <f>I35/H35</f>
        <v>0.0005945251581781127</v>
      </c>
    </row>
    <row r="36" spans="1:10" ht="13.5">
      <c r="A36" s="1">
        <f aca="true" t="shared" si="4" ref="A36:A42">A35+1</f>
        <v>2</v>
      </c>
      <c r="B36" s="1" t="s">
        <v>36</v>
      </c>
      <c r="C36" s="1">
        <v>6</v>
      </c>
      <c r="D36" s="1">
        <v>136</v>
      </c>
      <c r="E36" s="1">
        <v>25.658041824615793</v>
      </c>
      <c r="F36" s="1">
        <v>4.935716068703442</v>
      </c>
      <c r="G36" s="1">
        <f>E36/D36</f>
        <v>0.188662072239822</v>
      </c>
      <c r="H36" s="1">
        <v>5</v>
      </c>
      <c r="I36" s="1">
        <f>F36-E36^2/D36</f>
        <v>0.09501672845540288</v>
      </c>
      <c r="J36" s="1">
        <f>I36/H36</f>
        <v>0.019003345691080576</v>
      </c>
    </row>
    <row r="37" spans="1:10" ht="13.5">
      <c r="A37" s="1">
        <f t="shared" si="4"/>
        <v>3</v>
      </c>
      <c r="H37" s="1">
        <f>H35+H36</f>
        <v>8</v>
      </c>
      <c r="I37" s="1">
        <f>I35+I36</f>
        <v>0.09680030392993721</v>
      </c>
      <c r="J37" s="1">
        <f>I37/H37</f>
        <v>0.012100037991242152</v>
      </c>
    </row>
    <row r="38" spans="1:10" ht="13.5">
      <c r="A38" s="1">
        <f t="shared" si="4"/>
        <v>4</v>
      </c>
      <c r="B38" s="1" t="s">
        <v>35</v>
      </c>
      <c r="C38" s="1">
        <f>C35+C36</f>
        <v>10</v>
      </c>
      <c r="D38" s="1">
        <f>D35+D36</f>
        <v>333.19999999925494</v>
      </c>
      <c r="E38" s="1">
        <f>E35+E36</f>
        <v>55.63621439685812</v>
      </c>
      <c r="F38" s="1">
        <f>F35+F36</f>
        <v>9.494755378328776</v>
      </c>
      <c r="G38" s="1">
        <f>E38/D38</f>
        <v>0.1669754333642933</v>
      </c>
      <c r="H38" s="1">
        <v>9</v>
      </c>
      <c r="I38" s="1">
        <f>F38-E38^2/D38</f>
        <v>0.20487436866465636</v>
      </c>
      <c r="J38" s="1">
        <f>I38/H38</f>
        <v>0.022763818740517375</v>
      </c>
    </row>
    <row r="39" spans="1:10" ht="13.5">
      <c r="A39" s="1">
        <f t="shared" si="4"/>
        <v>5</v>
      </c>
      <c r="F39" s="1" t="s">
        <v>34</v>
      </c>
      <c r="H39" s="1">
        <f>H38-H37</f>
        <v>1</v>
      </c>
      <c r="I39" s="1">
        <f>I38-I37</f>
        <v>0.10807406473471914</v>
      </c>
      <c r="J39" s="1">
        <f>J38-J37</f>
        <v>0.010663780749275223</v>
      </c>
    </row>
    <row r="40" spans="1:2" ht="13.5">
      <c r="A40" s="1">
        <f t="shared" si="4"/>
        <v>6</v>
      </c>
      <c r="B40" s="1" t="s">
        <v>33</v>
      </c>
    </row>
    <row r="41" ht="13.5">
      <c r="A41" s="1">
        <f t="shared" si="4"/>
        <v>7</v>
      </c>
    </row>
    <row r="42" spans="1:13" ht="13.5">
      <c r="A42" s="1">
        <f t="shared" si="4"/>
        <v>8</v>
      </c>
      <c r="H42" s="1" t="s">
        <v>32</v>
      </c>
      <c r="J42" s="1">
        <f>J39/J37</f>
        <v>0.8813014270693635</v>
      </c>
      <c r="K42" s="19" t="s">
        <v>31</v>
      </c>
      <c r="L42" s="1" t="s">
        <v>30</v>
      </c>
      <c r="M42" s="1" t="s">
        <v>29</v>
      </c>
    </row>
  </sheetData>
  <sheetProtection/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="141" zoomScaleNormal="14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6" sqref="C26"/>
    </sheetView>
  </sheetViews>
  <sheetFormatPr defaultColWidth="9.00390625" defaultRowHeight="13.5"/>
  <cols>
    <col min="1" max="1" width="7.125" style="1" customWidth="1"/>
    <col min="2" max="2" width="5.00390625" style="1" customWidth="1"/>
    <col min="3" max="3" width="6.50390625" style="1" customWidth="1"/>
    <col min="4" max="4" width="8.00390625" style="1" customWidth="1"/>
    <col min="5" max="5" width="6.625" style="1" customWidth="1"/>
    <col min="6" max="12" width="5.875" style="1" customWidth="1"/>
    <col min="13" max="15" width="5.625" style="1" customWidth="1"/>
    <col min="16" max="16384" width="9.00390625" style="1" customWidth="1"/>
  </cols>
  <sheetData>
    <row r="1" spans="5:15" ht="13.5">
      <c r="E1" s="42">
        <v>1992</v>
      </c>
      <c r="F1" s="42">
        <v>1993</v>
      </c>
      <c r="G1" s="42">
        <v>1994</v>
      </c>
      <c r="H1" s="42">
        <v>1995</v>
      </c>
      <c r="I1" s="42">
        <v>1996</v>
      </c>
      <c r="J1" s="42">
        <v>1997</v>
      </c>
      <c r="K1" s="42">
        <v>1998</v>
      </c>
      <c r="L1" s="42">
        <v>1999</v>
      </c>
      <c r="M1" s="42">
        <v>2000</v>
      </c>
      <c r="N1" s="42">
        <v>2001</v>
      </c>
      <c r="O1" s="42">
        <v>2002</v>
      </c>
    </row>
    <row r="2" spans="1:15" s="43" customFormat="1" ht="12">
      <c r="A2" s="43" t="e">
        <f>'X2値'!A2</f>
        <v>#DIV/0!</v>
      </c>
      <c r="D2" s="44" t="s">
        <v>105</v>
      </c>
      <c r="E2" s="45">
        <f aca="true" t="shared" si="0" ref="E2:O2">EXP(E5)</f>
        <v>1.0190682874098298</v>
      </c>
      <c r="F2" s="46">
        <f t="shared" si="0"/>
        <v>1</v>
      </c>
      <c r="G2" s="45">
        <f t="shared" si="0"/>
        <v>0.8154914758116525</v>
      </c>
      <c r="H2" s="45">
        <f t="shared" si="0"/>
        <v>1.06646188927529</v>
      </c>
      <c r="I2" s="45">
        <f t="shared" si="0"/>
        <v>1.0851190783547915</v>
      </c>
      <c r="J2" s="45">
        <f>EXP(J5)</f>
        <v>1.072552940536543</v>
      </c>
      <c r="K2" s="45">
        <f t="shared" si="0"/>
        <v>1.1210251828158286</v>
      </c>
      <c r="L2" s="45">
        <f t="shared" si="0"/>
        <v>0.8566987262977941</v>
      </c>
      <c r="M2" s="45">
        <f t="shared" si="0"/>
        <v>0.7077560730191327</v>
      </c>
      <c r="N2" s="45">
        <f t="shared" si="0"/>
        <v>0.7743476304386965</v>
      </c>
      <c r="O2" s="45">
        <f t="shared" si="0"/>
        <v>0.7626200620486759</v>
      </c>
    </row>
    <row r="3" spans="1:15" s="43" customFormat="1" ht="12">
      <c r="A3" s="43">
        <f>-Likelihood!A2</f>
        <v>3477.380846913896</v>
      </c>
      <c r="E3" s="47">
        <f>E2+1.96*Observed!E1</f>
        <v>1.0666213590330247</v>
      </c>
      <c r="F3" s="47">
        <f>F2+1.96*Observed!F1</f>
        <v>1.0454546859412381</v>
      </c>
      <c r="G3" s="47">
        <f>G2+1.96*Observed!G1</f>
        <v>0.8578372665025744</v>
      </c>
      <c r="H3" s="47">
        <f>H2+1.96*Observed!H1</f>
        <v>1.1135884951612018</v>
      </c>
      <c r="I3" s="47">
        <f>I2+1.96*Observed!I1</f>
        <v>1.1329504124697491</v>
      </c>
      <c r="J3" s="47">
        <f>J2+1.96*Observed!J1</f>
        <v>1.120175378873513</v>
      </c>
      <c r="K3" s="47">
        <f>K2+1.96*Observed!K1</f>
        <v>1.1702919933310447</v>
      </c>
      <c r="L3" s="47">
        <f>L2+1.96*Observed!L1</f>
        <v>0.8997716373808362</v>
      </c>
      <c r="M3" s="47">
        <f>M2+1.96*Observed!M1</f>
        <v>0.7477663018434155</v>
      </c>
      <c r="N3" s="47">
        <f>N2+1.96*Observed!N1</f>
        <v>0.8161177566968241</v>
      </c>
      <c r="O3" s="47">
        <f>O2+1.96*Observed!O1</f>
        <v>0.8068994182525966</v>
      </c>
    </row>
    <row r="4" spans="2:15" s="43" customFormat="1" ht="12">
      <c r="B4" s="42"/>
      <c r="C4" s="43">
        <v>10</v>
      </c>
      <c r="D4" s="42"/>
      <c r="E4" s="47">
        <f>E2-1.96*Observed!E1</f>
        <v>0.9715152157866348</v>
      </c>
      <c r="F4" s="47">
        <f>F2-1.96*Observed!F1</f>
        <v>0.954545314058762</v>
      </c>
      <c r="G4" s="47">
        <f>G2-1.96*Observed!G1</f>
        <v>0.7731456851207306</v>
      </c>
      <c r="H4" s="47">
        <f>H2-1.96*Observed!H1</f>
        <v>1.019335283389378</v>
      </c>
      <c r="I4" s="47">
        <f>I2-1.96*Observed!I1</f>
        <v>1.0372877442398338</v>
      </c>
      <c r="J4" s="47">
        <f>J2-1.96*Observed!J1</f>
        <v>1.0249305021995732</v>
      </c>
      <c r="K4" s="47">
        <f>K2-1.96*Observed!K1</f>
        <v>1.0717583723006125</v>
      </c>
      <c r="L4" s="47">
        <f>L2-1.96*Observed!L1</f>
        <v>0.813625815214752</v>
      </c>
      <c r="M4" s="47">
        <f>M2-1.96*Observed!M1</f>
        <v>0.6677458441948498</v>
      </c>
      <c r="N4" s="47">
        <f>N2-1.96*Observed!N1</f>
        <v>0.7325775041805689</v>
      </c>
      <c r="O4" s="47">
        <f>O2-1.96*Observed!O1</f>
        <v>0.7183407058447553</v>
      </c>
    </row>
    <row r="5" spans="2:15" ht="10.5" customHeight="1">
      <c r="B5" s="42" t="s">
        <v>104</v>
      </c>
      <c r="C5" s="42" t="s">
        <v>106</v>
      </c>
      <c r="D5" s="44" t="s">
        <v>107</v>
      </c>
      <c r="E5" s="44">
        <f>A46/10</f>
        <v>0.018888766136388506</v>
      </c>
      <c r="F5" s="48">
        <v>0</v>
      </c>
      <c r="G5" s="44">
        <f>A47/10</f>
        <v>-0.20396430968979723</v>
      </c>
      <c r="H5" s="44">
        <f>A48/10</f>
        <v>0.06434652390286603</v>
      </c>
      <c r="I5" s="44">
        <f>A49/10</f>
        <v>0.0816897306061248</v>
      </c>
      <c r="J5" s="44">
        <f>A50/10</f>
        <v>0.07004173240741567</v>
      </c>
      <c r="K5" s="44">
        <f>A51/10</f>
        <v>0.11424360843700936</v>
      </c>
      <c r="L5" s="44">
        <f>A52/10</f>
        <v>-0.15466896676730718</v>
      </c>
      <c r="M5" s="44">
        <f>A53/10</f>
        <v>-0.34565577428638056</v>
      </c>
      <c r="N5" s="44">
        <f>A54/10</f>
        <v>-0.25573437128959786</v>
      </c>
      <c r="O5" s="44">
        <f>A55/10</f>
        <v>-0.2709953244713539</v>
      </c>
    </row>
    <row r="6" spans="1:15" ht="10.5" customHeight="1">
      <c r="A6" s="49">
        <v>4.195594779289156</v>
      </c>
      <c r="B6" s="43"/>
      <c r="C6" s="43">
        <v>0.05381220871878911</v>
      </c>
      <c r="D6" s="50"/>
      <c r="E6" s="50">
        <f aca="true" t="shared" si="1" ref="E6:O21">EXP($A6+E$5)</f>
        <v>67.65921393562418</v>
      </c>
      <c r="F6" s="50">
        <f t="shared" si="1"/>
        <v>66.39320914165025</v>
      </c>
      <c r="G6" s="50">
        <f t="shared" si="1"/>
        <v>54.14309610679605</v>
      </c>
      <c r="H6" s="50">
        <f t="shared" si="1"/>
        <v>70.8058272562538</v>
      </c>
      <c r="I6" s="50">
        <f t="shared" si="1"/>
        <v>72.04453791280444</v>
      </c>
      <c r="J6" s="50">
        <f t="shared" si="1"/>
        <v>71.21023169653465</v>
      </c>
      <c r="K6" s="50">
        <f t="shared" si="1"/>
        <v>74.42845941574801</v>
      </c>
      <c r="L6" s="50">
        <f t="shared" si="1"/>
        <v>56.87897770647483</v>
      </c>
      <c r="M6" s="50">
        <f t="shared" si="1"/>
        <v>46.99019697723236</v>
      </c>
      <c r="N6" s="50">
        <f t="shared" si="1"/>
        <v>51.411424176057686</v>
      </c>
      <c r="O6" s="50">
        <f t="shared" si="1"/>
        <v>50.63279327521603</v>
      </c>
    </row>
    <row r="7" spans="1:15" ht="10.5" customHeight="1">
      <c r="A7" s="49">
        <v>4.595526887380998</v>
      </c>
      <c r="B7" s="43"/>
      <c r="C7" s="43">
        <v>0.05519061441438389</v>
      </c>
      <c r="D7" s="43"/>
      <c r="E7" s="50">
        <f t="shared" si="1"/>
        <v>100.92883388842624</v>
      </c>
      <c r="F7" s="50">
        <f t="shared" si="1"/>
        <v>99.04030488963353</v>
      </c>
      <c r="G7" s="50">
        <f t="shared" si="1"/>
        <v>80.76652439928326</v>
      </c>
      <c r="H7" s="50">
        <f t="shared" si="1"/>
        <v>105.62271066699935</v>
      </c>
      <c r="I7" s="50">
        <f t="shared" si="1"/>
        <v>107.4705243618167</v>
      </c>
      <c r="J7" s="50">
        <f t="shared" si="1"/>
        <v>106.22597024101218</v>
      </c>
      <c r="K7" s="50">
        <f t="shared" si="1"/>
        <v>111.02667589503682</v>
      </c>
      <c r="L7" s="50">
        <f t="shared" si="1"/>
        <v>84.84770305109424</v>
      </c>
      <c r="M7" s="50">
        <f t="shared" si="1"/>
        <v>70.09637725930463</v>
      </c>
      <c r="N7" s="50">
        <f t="shared" si="1"/>
        <v>76.69162540921378</v>
      </c>
      <c r="O7" s="50">
        <f>EXP($A7+O$5)</f>
        <v>75.53012346025211</v>
      </c>
    </row>
    <row r="8" spans="1:15" ht="10.5" customHeight="1">
      <c r="A8" s="49">
        <v>4.612798096920968</v>
      </c>
      <c r="B8" s="43"/>
      <c r="C8" s="43">
        <v>0.07115650342309099</v>
      </c>
      <c r="D8" s="43"/>
      <c r="E8" s="50">
        <f t="shared" si="1"/>
        <v>102.68713723238864</v>
      </c>
      <c r="F8" s="50">
        <f t="shared" si="1"/>
        <v>100.76570775584526</v>
      </c>
      <c r="G8" s="50">
        <f t="shared" si="1"/>
        <v>82.17357572901992</v>
      </c>
      <c r="H8" s="50">
        <f t="shared" si="1"/>
        <v>107.46278706746052</v>
      </c>
      <c r="I8" s="50">
        <f t="shared" si="1"/>
        <v>109.34279192979109</v>
      </c>
      <c r="J8" s="50">
        <f t="shared" si="1"/>
        <v>108.07655615877775</v>
      </c>
      <c r="K8" s="50">
        <f t="shared" si="1"/>
        <v>112.96089595856279</v>
      </c>
      <c r="L8" s="50">
        <f t="shared" si="1"/>
        <v>86.32585348892839</v>
      </c>
      <c r="M8" s="50">
        <f t="shared" si="1"/>
        <v>71.3175416162706</v>
      </c>
      <c r="N8" s="50">
        <f t="shared" si="1"/>
        <v>78.02768703021698</v>
      </c>
      <c r="O8" s="50">
        <f t="shared" si="1"/>
        <v>76.84595030114146</v>
      </c>
    </row>
    <row r="9" spans="1:15" ht="10.5" customHeight="1">
      <c r="A9" s="49">
        <v>3.9882928811730656</v>
      </c>
      <c r="B9" s="43"/>
      <c r="C9" s="43">
        <v>0.12273691859562685</v>
      </c>
      <c r="D9" s="43"/>
      <c r="E9" s="50">
        <f t="shared" si="1"/>
        <v>54.99166604570509</v>
      </c>
      <c r="F9" s="50">
        <f t="shared" si="1"/>
        <v>53.9626899640628</v>
      </c>
      <c r="G9" s="50">
        <f t="shared" si="1"/>
        <v>44.00611367756021</v>
      </c>
      <c r="H9" s="50">
        <f t="shared" si="1"/>
        <v>57.549152289451165</v>
      </c>
      <c r="I9" s="50">
        <f t="shared" si="1"/>
        <v>58.55594439934919</v>
      </c>
      <c r="J9" s="50">
        <f t="shared" si="1"/>
        <v>57.87784180021734</v>
      </c>
      <c r="K9" s="50">
        <f t="shared" si="1"/>
        <v>60.493534382197375</v>
      </c>
      <c r="L9" s="50">
        <f t="shared" si="1"/>
        <v>46.22976775981535</v>
      </c>
      <c r="M9" s="50">
        <f t="shared" si="1"/>
        <v>38.19242153851404</v>
      </c>
      <c r="N9" s="50">
        <f t="shared" si="1"/>
        <v>41.785881105770066</v>
      </c>
      <c r="O9" s="50">
        <f t="shared" si="1"/>
        <v>41.15302996870703</v>
      </c>
    </row>
    <row r="10" spans="1:15" ht="10.5" customHeight="1">
      <c r="A10" s="49">
        <v>0.7072753463594166</v>
      </c>
      <c r="B10" s="43"/>
      <c r="C10" s="43">
        <v>0.1336999339092313</v>
      </c>
      <c r="D10" s="43"/>
      <c r="E10" s="50">
        <f t="shared" si="1"/>
        <v>2.067136078801798</v>
      </c>
      <c r="F10" s="50">
        <f t="shared" si="1"/>
        <v>2.0284568800152214</v>
      </c>
      <c r="G10" s="50">
        <f t="shared" si="1"/>
        <v>1.654189294703913</v>
      </c>
      <c r="H10" s="50">
        <f t="shared" si="1"/>
        <v>2.1632719565744933</v>
      </c>
      <c r="I10" s="50">
        <f t="shared" si="1"/>
        <v>2.201117260124553</v>
      </c>
      <c r="J10" s="50">
        <f t="shared" si="1"/>
        <v>2.1756273914119073</v>
      </c>
      <c r="K10" s="50">
        <f t="shared" si="1"/>
        <v>2.2739512447530887</v>
      </c>
      <c r="L10" s="50">
        <f t="shared" si="1"/>
        <v>1.7377764254590375</v>
      </c>
      <c r="M10" s="50">
        <f t="shared" si="1"/>
        <v>1.435652675688215</v>
      </c>
      <c r="N10" s="50">
        <f t="shared" si="1"/>
        <v>1.570730778486858</v>
      </c>
      <c r="O10" s="50">
        <f t="shared" si="1"/>
        <v>1.5469419117002718</v>
      </c>
    </row>
    <row r="11" spans="1:15" ht="10.5" customHeight="1">
      <c r="A11" s="49">
        <v>1.2895398076623796</v>
      </c>
      <c r="B11" s="43"/>
      <c r="C11" s="43">
        <v>0.14148199130252959</v>
      </c>
      <c r="D11" s="43"/>
      <c r="E11" s="50">
        <f t="shared" si="1"/>
        <v>3.7003543073127076</v>
      </c>
      <c r="F11" s="50">
        <f t="shared" si="1"/>
        <v>3.6311151598269373</v>
      </c>
      <c r="G11" s="50">
        <f t="shared" si="1"/>
        <v>2.9611434605293336</v>
      </c>
      <c r="H11" s="50">
        <f t="shared" si="1"/>
        <v>3.872445933525182</v>
      </c>
      <c r="I11" s="50">
        <f t="shared" si="1"/>
        <v>3.9401923356315183</v>
      </c>
      <c r="J11" s="50">
        <f t="shared" si="1"/>
        <v>3.894563242099201</v>
      </c>
      <c r="K11" s="50">
        <f t="shared" si="1"/>
        <v>4.070571535870319</v>
      </c>
      <c r="L11" s="50">
        <f t="shared" si="1"/>
        <v>3.1107717324643485</v>
      </c>
      <c r="M11" s="50">
        <f t="shared" si="1"/>
        <v>2.5699438061993534</v>
      </c>
      <c r="N11" s="50">
        <f t="shared" si="1"/>
        <v>2.8117454198620178</v>
      </c>
      <c r="O11" s="50">
        <f t="shared" si="1"/>
        <v>2.769161268493107</v>
      </c>
    </row>
    <row r="12" spans="1:15" ht="10.5" customHeight="1">
      <c r="A12" s="49">
        <v>4.86437829923623</v>
      </c>
      <c r="B12" s="43"/>
      <c r="C12" s="43">
        <v>0.1525501156010678</v>
      </c>
      <c r="D12" s="43"/>
      <c r="E12" s="50">
        <f t="shared" si="1"/>
        <v>132.06141312961452</v>
      </c>
      <c r="F12" s="50">
        <f t="shared" si="1"/>
        <v>129.5903471447194</v>
      </c>
      <c r="G12" s="50">
        <f t="shared" si="1"/>
        <v>105.67982344399157</v>
      </c>
      <c r="H12" s="50">
        <f t="shared" si="1"/>
        <v>138.2031664477982</v>
      </c>
      <c r="I12" s="50">
        <f t="shared" si="1"/>
        <v>140.6209580573554</v>
      </c>
      <c r="J12" s="50">
        <f t="shared" si="1"/>
        <v>138.99250789522014</v>
      </c>
      <c r="K12" s="50">
        <f t="shared" si="1"/>
        <v>145.27404259907573</v>
      </c>
      <c r="L12" s="50">
        <f t="shared" si="1"/>
        <v>111.01988533937008</v>
      </c>
      <c r="M12" s="50">
        <f t="shared" si="1"/>
        <v>91.71835519633277</v>
      </c>
      <c r="N12" s="50">
        <f t="shared" si="1"/>
        <v>100.34797823924158</v>
      </c>
      <c r="O12" s="50">
        <f t="shared" si="1"/>
        <v>98.82819858041536</v>
      </c>
    </row>
    <row r="13" spans="1:15" ht="10.5" customHeight="1">
      <c r="A13" s="49">
        <v>4.399158163245516</v>
      </c>
      <c r="B13" s="43"/>
      <c r="C13" s="43">
        <v>0.16307861731767836</v>
      </c>
      <c r="D13" s="43"/>
      <c r="E13" s="50">
        <f t="shared" si="1"/>
        <v>82.93415082657089</v>
      </c>
      <c r="F13" s="50">
        <f t="shared" si="1"/>
        <v>81.3823291836163</v>
      </c>
      <c r="G13" s="50">
        <f t="shared" si="1"/>
        <v>66.36659573093696</v>
      </c>
      <c r="H13" s="50">
        <f t="shared" si="1"/>
        <v>86.79115253478305</v>
      </c>
      <c r="I13" s="50">
        <f t="shared" si="1"/>
        <v>88.30951803809198</v>
      </c>
      <c r="J13" s="50">
        <f t="shared" si="1"/>
        <v>87.28685647360057</v>
      </c>
      <c r="K13" s="50">
        <f t="shared" si="1"/>
        <v>91.2316404510414</v>
      </c>
      <c r="L13" s="50">
        <f t="shared" si="1"/>
        <v>69.72013775475189</v>
      </c>
      <c r="M13" s="50">
        <f t="shared" si="1"/>
        <v>57.598837716146626</v>
      </c>
      <c r="N13" s="50">
        <f t="shared" si="1"/>
        <v>63.01821376291528</v>
      </c>
      <c r="O13" s="50">
        <f t="shared" si="1"/>
        <v>62.06379693167524</v>
      </c>
    </row>
    <row r="14" spans="1:15" ht="10.5" customHeight="1">
      <c r="A14" s="49">
        <v>4.612081574859284</v>
      </c>
      <c r="B14" s="43"/>
      <c r="C14" s="43">
        <v>0.18483833071961264</v>
      </c>
      <c r="D14" s="43"/>
      <c r="E14" s="50">
        <f t="shared" si="1"/>
        <v>102.61358598680229</v>
      </c>
      <c r="F14" s="50">
        <f t="shared" si="1"/>
        <v>100.69353276375195</v>
      </c>
      <c r="G14" s="50">
        <f t="shared" si="1"/>
        <v>82.11471763820104</v>
      </c>
      <c r="H14" s="50">
        <f t="shared" si="1"/>
        <v>107.38581518903426</v>
      </c>
      <c r="I14" s="50">
        <f t="shared" si="1"/>
        <v>109.26447346889053</v>
      </c>
      <c r="J14" s="50">
        <f t="shared" si="1"/>
        <v>107.99914465877487</v>
      </c>
      <c r="K14" s="50">
        <f t="shared" si="1"/>
        <v>112.87998597485665</v>
      </c>
      <c r="L14" s="50">
        <f t="shared" si="1"/>
        <v>86.26402126513149</v>
      </c>
      <c r="M14" s="50">
        <f t="shared" si="1"/>
        <v>71.26645932729645</v>
      </c>
      <c r="N14" s="50">
        <f t="shared" si="1"/>
        <v>77.97179849611258</v>
      </c>
      <c r="O14" s="50">
        <f t="shared" si="1"/>
        <v>76.7909082041929</v>
      </c>
    </row>
    <row r="15" spans="1:15" ht="10.5" customHeight="1">
      <c r="A15" s="49">
        <v>4.088086981154724</v>
      </c>
      <c r="B15" s="43"/>
      <c r="C15" s="43">
        <v>0.21125176290541336</v>
      </c>
      <c r="D15" s="43"/>
      <c r="E15" s="50">
        <f t="shared" si="1"/>
        <v>60.7626777256834</v>
      </c>
      <c r="F15" s="50">
        <f t="shared" si="1"/>
        <v>59.62571740910921</v>
      </c>
      <c r="G15" s="50">
        <f t="shared" si="1"/>
        <v>48.624264286283</v>
      </c>
      <c r="H15" s="50">
        <f t="shared" si="1"/>
        <v>63.588555237513184</v>
      </c>
      <c r="I15" s="50">
        <f t="shared" si="1"/>
        <v>64.70100352121584</v>
      </c>
      <c r="J15" s="50">
        <f t="shared" si="1"/>
        <v>63.95173853874101</v>
      </c>
      <c r="K15" s="50">
        <f t="shared" si="1"/>
        <v>66.84193075907159</v>
      </c>
      <c r="L15" s="50">
        <f t="shared" si="1"/>
        <v>51.08127615897607</v>
      </c>
      <c r="M15" s="50">
        <f t="shared" si="1"/>
        <v>42.20046360441967</v>
      </c>
      <c r="N15" s="50">
        <f t="shared" si="1"/>
        <v>46.17103298895106</v>
      </c>
      <c r="O15" s="50">
        <f t="shared" si="1"/>
        <v>45.47176831023168</v>
      </c>
    </row>
    <row r="16" spans="1:15" ht="10.5" customHeight="1">
      <c r="A16" s="49">
        <v>3.107850889074155</v>
      </c>
      <c r="B16" s="43"/>
      <c r="C16" s="43">
        <v>0.2264826855224058</v>
      </c>
      <c r="D16" s="43"/>
      <c r="E16" s="50">
        <f t="shared" si="1"/>
        <v>22.79952392387382</v>
      </c>
      <c r="F16" s="50">
        <f t="shared" si="1"/>
        <v>22.372910829973392</v>
      </c>
      <c r="G16" s="50">
        <f t="shared" si="1"/>
        <v>18.2449180709375</v>
      </c>
      <c r="H16" s="50">
        <f t="shared" si="1"/>
        <v>23.85985675232102</v>
      </c>
      <c r="I16" s="50">
        <f t="shared" si="1"/>
        <v>24.27727237993466</v>
      </c>
      <c r="J16" s="50">
        <f t="shared" si="1"/>
        <v>23.996131299049836</v>
      </c>
      <c r="K16" s="50">
        <f t="shared" si="1"/>
        <v>25.08059645329315</v>
      </c>
      <c r="L16" s="50">
        <f t="shared" si="1"/>
        <v>19.16684421161233</v>
      </c>
      <c r="M16" s="50">
        <f t="shared" si="1"/>
        <v>15.834563511029192</v>
      </c>
      <c r="N16" s="50">
        <f t="shared" si="1"/>
        <v>17.324410487206144</v>
      </c>
      <c r="O16" s="50">
        <f t="shared" si="1"/>
        <v>17.0620306453638</v>
      </c>
    </row>
    <row r="17" spans="1:15" ht="10.5" customHeight="1">
      <c r="A17" s="49">
        <v>3.2622935924493652</v>
      </c>
      <c r="B17" s="43"/>
      <c r="C17" s="43">
        <v>0.23657282359699572</v>
      </c>
      <c r="D17" s="43"/>
      <c r="E17" s="50">
        <f t="shared" si="1"/>
        <v>26.607213376312796</v>
      </c>
      <c r="F17" s="50">
        <f t="shared" si="1"/>
        <v>26.109352734290713</v>
      </c>
      <c r="G17" s="50">
        <f t="shared" si="1"/>
        <v>21.291954593773735</v>
      </c>
      <c r="H17" s="50">
        <f t="shared" si="1"/>
        <v>27.844629644766634</v>
      </c>
      <c r="I17" s="50">
        <f t="shared" si="1"/>
        <v>28.331756775473696</v>
      </c>
      <c r="J17" s="50">
        <f t="shared" si="1"/>
        <v>28.00366305066934</v>
      </c>
      <c r="K17" s="50">
        <f t="shared" si="1"/>
        <v>29.2692419221612</v>
      </c>
      <c r="L17" s="50">
        <f t="shared" si="1"/>
        <v>22.367849231926684</v>
      </c>
      <c r="M17" s="50">
        <f t="shared" si="1"/>
        <v>18.479052960292947</v>
      </c>
      <c r="N17" s="50">
        <f t="shared" si="1"/>
        <v>20.217715422086112</v>
      </c>
      <c r="O17" s="50">
        <f t="shared" si="1"/>
        <v>19.91151620227555</v>
      </c>
    </row>
    <row r="18" spans="1:15" ht="10.5" customHeight="1">
      <c r="A18" s="49">
        <v>4.168230091560765</v>
      </c>
      <c r="B18" s="43"/>
      <c r="C18" s="43">
        <v>0.2757064461237855</v>
      </c>
      <c r="D18" s="43"/>
      <c r="E18" s="50">
        <f t="shared" si="1"/>
        <v>65.83284366840674</v>
      </c>
      <c r="F18" s="50">
        <f t="shared" si="1"/>
        <v>64.60101298582684</v>
      </c>
      <c r="G18" s="50">
        <f t="shared" si="1"/>
        <v>52.681575418739655</v>
      </c>
      <c r="H18" s="50">
        <f t="shared" si="1"/>
        <v>68.89451835796247</v>
      </c>
      <c r="I18" s="50">
        <f t="shared" si="1"/>
        <v>70.09979167196634</v>
      </c>
      <c r="J18" s="50">
        <f t="shared" si="1"/>
        <v>69.28800643958796</v>
      </c>
      <c r="K18" s="50">
        <f t="shared" si="1"/>
        <v>72.41936239252425</v>
      </c>
      <c r="L18" s="50">
        <f t="shared" si="1"/>
        <v>55.34360554250512</v>
      </c>
      <c r="M18" s="50">
        <f t="shared" si="1"/>
        <v>45.7217592639068</v>
      </c>
      <c r="N18" s="50">
        <f t="shared" si="1"/>
        <v>50.02364132951449</v>
      </c>
      <c r="O18" s="50">
        <f t="shared" si="1"/>
        <v>49.26602853165859</v>
      </c>
    </row>
    <row r="19" spans="1:15" ht="10.5" customHeight="1">
      <c r="A19" s="49">
        <v>2.6659086558733858</v>
      </c>
      <c r="B19" s="43"/>
      <c r="C19" s="43">
        <v>0.2802327359157628</v>
      </c>
      <c r="D19" s="43"/>
      <c r="E19" s="50">
        <f t="shared" si="1"/>
        <v>14.655232252036935</v>
      </c>
      <c r="F19" s="50">
        <f t="shared" si="1"/>
        <v>14.381011001025456</v>
      </c>
      <c r="G19" s="50">
        <f t="shared" si="1"/>
        <v>11.727591884889856</v>
      </c>
      <c r="H19" s="50">
        <f t="shared" si="1"/>
        <v>15.336800161842337</v>
      </c>
      <c r="I19" s="50">
        <f t="shared" si="1"/>
        <v>15.605109403242862</v>
      </c>
      <c r="J19" s="50">
        <f t="shared" si="1"/>
        <v>15.424395637038229</v>
      </c>
      <c r="K19" s="50">
        <f t="shared" si="1"/>
        <v>16.121475486501</v>
      </c>
      <c r="L19" s="50">
        <f t="shared" si="1"/>
        <v>12.320193807453073</v>
      </c>
      <c r="M19" s="50">
        <f t="shared" si="1"/>
        <v>10.178247872130722</v>
      </c>
      <c r="N19" s="50">
        <f t="shared" si="1"/>
        <v>11.135901791956892</v>
      </c>
      <c r="O19" s="50">
        <f t="shared" si="1"/>
        <v>10.967247501924724</v>
      </c>
    </row>
    <row r="20" spans="1:15" ht="10.5" customHeight="1">
      <c r="A20" s="49">
        <v>4.676838784116957</v>
      </c>
      <c r="B20" s="43"/>
      <c r="C20" s="43">
        <v>0.38064721322485795</v>
      </c>
      <c r="D20" s="43"/>
      <c r="E20" s="50">
        <f t="shared" si="1"/>
        <v>109.47843073378026</v>
      </c>
      <c r="F20" s="50">
        <f t="shared" si="1"/>
        <v>107.42992602786418</v>
      </c>
      <c r="G20" s="50">
        <f t="shared" si="1"/>
        <v>87.60818892279961</v>
      </c>
      <c r="H20" s="50">
        <f t="shared" si="1"/>
        <v>114.56992187638073</v>
      </c>
      <c r="I20" s="50">
        <f t="shared" si="1"/>
        <v>116.57426231907942</v>
      </c>
      <c r="J20" s="50">
        <f t="shared" si="1"/>
        <v>115.224283062809</v>
      </c>
      <c r="K20" s="50">
        <f t="shared" si="1"/>
        <v>120.43165246527738</v>
      </c>
      <c r="L20" s="50">
        <f t="shared" si="1"/>
        <v>92.03508079433749</v>
      </c>
      <c r="M20" s="50">
        <f t="shared" si="1"/>
        <v>76.03418257021706</v>
      </c>
      <c r="N20" s="50">
        <f t="shared" si="1"/>
        <v>83.1881086578811</v>
      </c>
      <c r="O20" s="50">
        <f t="shared" si="1"/>
        <v>81.92821685325445</v>
      </c>
    </row>
    <row r="21" spans="1:15" ht="10.5" customHeight="1">
      <c r="A21" s="49">
        <v>2.1249378271626598</v>
      </c>
      <c r="B21" s="43"/>
      <c r="C21" s="43">
        <v>0.4169258418459556</v>
      </c>
      <c r="D21" s="43"/>
      <c r="E21" s="50">
        <f t="shared" si="1"/>
        <v>8.532023827263876</v>
      </c>
      <c r="F21" s="50">
        <f t="shared" si="1"/>
        <v>8.372376937515892</v>
      </c>
      <c r="G21" s="50">
        <f t="shared" si="1"/>
        <v>6.827602024826278</v>
      </c>
      <c r="H21" s="50">
        <f t="shared" si="1"/>
        <v>8.928820926508063</v>
      </c>
      <c r="I21" s="50">
        <f t="shared" si="1"/>
        <v>9.085025946076156</v>
      </c>
      <c r="J21" s="50">
        <f t="shared" si="1"/>
        <v>8.979817503613008</v>
      </c>
      <c r="K21" s="50">
        <f t="shared" si="1"/>
        <v>9.385645386981778</v>
      </c>
      <c r="L21" s="50">
        <f t="shared" si="1"/>
        <v>7.17260465845489</v>
      </c>
      <c r="M21" s="50">
        <f t="shared" si="1"/>
        <v>5.9256006231321985</v>
      </c>
      <c r="N21" s="50">
        <f t="shared" si="1"/>
        <v>6.483130242705021</v>
      </c>
      <c r="O21" s="50">
        <f t="shared" si="1"/>
        <v>6.384942619583272</v>
      </c>
    </row>
    <row r="22" spans="1:15" ht="10.5" customHeight="1">
      <c r="A22" s="49">
        <v>3.903417555920742</v>
      </c>
      <c r="B22" s="43"/>
      <c r="C22" s="43">
        <v>0.4295778132897583</v>
      </c>
      <c r="D22" s="43"/>
      <c r="E22" s="50">
        <f aca="true" t="shared" si="2" ref="E22:O37">EXP($A22+E$5)</f>
        <v>50.516818581697564</v>
      </c>
      <c r="F22" s="50">
        <f t="shared" si="2"/>
        <v>49.571573569516495</v>
      </c>
      <c r="G22" s="50">
        <f t="shared" si="2"/>
        <v>40.42519568851091</v>
      </c>
      <c r="H22" s="50">
        <f t="shared" si="2"/>
        <v>52.8661940032956</v>
      </c>
      <c r="I22" s="50">
        <f t="shared" si="2"/>
        <v>53.79106022435049</v>
      </c>
      <c r="J22" s="50">
        <f t="shared" si="2"/>
        <v>53.1681369990085</v>
      </c>
      <c r="K22" s="50">
        <f t="shared" si="2"/>
        <v>55.57098232323555</v>
      </c>
      <c r="L22" s="50">
        <f t="shared" si="2"/>
        <v>42.46790393758218</v>
      </c>
      <c r="M22" s="50">
        <f t="shared" si="2"/>
        <v>35.08458224294002</v>
      </c>
      <c r="N22" s="50">
        <f t="shared" si="2"/>
        <v>38.38563053067261</v>
      </c>
      <c r="O22" s="50">
        <f t="shared" si="2"/>
        <v>37.80427651143518</v>
      </c>
    </row>
    <row r="23" spans="1:15" ht="10.5" customHeight="1">
      <c r="A23" s="49">
        <v>2.6855582016174737</v>
      </c>
      <c r="B23" s="43"/>
      <c r="C23" s="43">
        <v>0.5088868783688341</v>
      </c>
      <c r="D23" s="43"/>
      <c r="E23" s="50">
        <f t="shared" si="2"/>
        <v>14.946048757604718</v>
      </c>
      <c r="F23" s="50">
        <f t="shared" si="2"/>
        <v>14.666385896074885</v>
      </c>
      <c r="G23" s="50">
        <f t="shared" si="2"/>
        <v>11.960312679213311</v>
      </c>
      <c r="H23" s="50">
        <f t="shared" si="2"/>
        <v>15.64114161156849</v>
      </c>
      <c r="I23" s="50">
        <f t="shared" si="2"/>
        <v>15.914775146344494</v>
      </c>
      <c r="J23" s="50">
        <f t="shared" si="2"/>
        <v>15.730475319878803</v>
      </c>
      <c r="K23" s="50">
        <f t="shared" si="2"/>
        <v>16.44138793039484</v>
      </c>
      <c r="L23" s="50">
        <f t="shared" si="2"/>
        <v>12.564674116559287</v>
      </c>
      <c r="M23" s="50">
        <f t="shared" si="2"/>
        <v>10.380223687189154</v>
      </c>
      <c r="N23" s="50">
        <f t="shared" si="2"/>
        <v>11.356881165725104</v>
      </c>
      <c r="O23" s="50">
        <f t="shared" si="2"/>
        <v>11.184880122094455</v>
      </c>
    </row>
    <row r="24" spans="1:15" ht="10.5" customHeight="1">
      <c r="A24" s="49">
        <v>3.0794393674256417</v>
      </c>
      <c r="B24" s="42"/>
      <c r="C24" s="43">
        <v>0.5538408524350587</v>
      </c>
      <c r="D24" s="42"/>
      <c r="E24" s="50">
        <f t="shared" si="2"/>
        <v>22.16087027758263</v>
      </c>
      <c r="F24" s="50">
        <f t="shared" si="2"/>
        <v>21.74620734583843</v>
      </c>
      <c r="G24" s="50">
        <f t="shared" si="2"/>
        <v>17.733846721763978</v>
      </c>
      <c r="H24" s="50">
        <f t="shared" si="2"/>
        <v>23.191501370615043</v>
      </c>
      <c r="I24" s="50">
        <f t="shared" si="2"/>
        <v>23.597224472828398</v>
      </c>
      <c r="J24" s="50">
        <f t="shared" si="2"/>
        <v>23.323958634296385</v>
      </c>
      <c r="K24" s="50">
        <f t="shared" si="2"/>
        <v>24.37804606541944</v>
      </c>
      <c r="L24" s="50">
        <f t="shared" si="2"/>
        <v>18.62994813498752</v>
      </c>
      <c r="M24" s="50">
        <f t="shared" si="2"/>
        <v>15.391010314150423</v>
      </c>
      <c r="N24" s="50">
        <f t="shared" si="2"/>
        <v>16.83912412927857</v>
      </c>
      <c r="O24" s="50">
        <f t="shared" si="2"/>
        <v>16.584093995406676</v>
      </c>
    </row>
    <row r="25" spans="1:15" ht="10.5" customHeight="1">
      <c r="A25" s="49">
        <v>4.245991681518271</v>
      </c>
      <c r="B25" s="43"/>
      <c r="C25" s="43">
        <v>0.5812964043830857</v>
      </c>
      <c r="D25" s="43"/>
      <c r="E25" s="50">
        <f t="shared" si="2"/>
        <v>71.15641254885762</v>
      </c>
      <c r="F25" s="50">
        <f t="shared" si="2"/>
        <v>69.82496995340338</v>
      </c>
      <c r="G25" s="50">
        <f t="shared" si="2"/>
        <v>56.94166779580521</v>
      </c>
      <c r="H25" s="50">
        <f t="shared" si="2"/>
        <v>74.46566937509697</v>
      </c>
      <c r="I25" s="50">
        <f t="shared" si="2"/>
        <v>75.7684070419881</v>
      </c>
      <c r="J25" s="50">
        <f t="shared" si="2"/>
        <v>74.89097684639854</v>
      </c>
      <c r="K25" s="50">
        <f t="shared" si="2"/>
        <v>78.27554970712377</v>
      </c>
      <c r="L25" s="50">
        <f t="shared" si="2"/>
        <v>59.818962822862424</v>
      </c>
      <c r="M25" s="50">
        <f t="shared" si="2"/>
        <v>49.419046532899706</v>
      </c>
      <c r="N25" s="50">
        <f t="shared" si="2"/>
        <v>54.06880002887111</v>
      </c>
      <c r="O25" s="50">
        <f t="shared" si="2"/>
        <v>53.24992291841143</v>
      </c>
    </row>
    <row r="26" spans="1:15" ht="10.5" customHeight="1">
      <c r="A26" s="49">
        <v>3.0006639970624476</v>
      </c>
      <c r="B26" s="43"/>
      <c r="C26" s="43">
        <v>0.631121357442419</v>
      </c>
      <c r="D26" s="43"/>
      <c r="E26" s="50">
        <f t="shared" si="2"/>
        <v>20.482129273484738</v>
      </c>
      <c r="F26" s="50">
        <f t="shared" si="2"/>
        <v>20.098878089459784</v>
      </c>
      <c r="G26" s="50">
        <f t="shared" si="2"/>
        <v>16.390463755332043</v>
      </c>
      <c r="H26" s="50">
        <f t="shared" si="2"/>
        <v>21.434687499599015</v>
      </c>
      <c r="I26" s="50">
        <f t="shared" si="2"/>
        <v>21.809676068399916</v>
      </c>
      <c r="J26" s="50">
        <f t="shared" si="2"/>
        <v>21.557110796335593</v>
      </c>
      <c r="K26" s="50">
        <f t="shared" si="2"/>
        <v>22.531348484629707</v>
      </c>
      <c r="L26" s="50">
        <f t="shared" si="2"/>
        <v>17.218683259254842</v>
      </c>
      <c r="M26" s="50">
        <f t="shared" si="2"/>
        <v>14.225103028686345</v>
      </c>
      <c r="N26" s="50">
        <f t="shared" si="2"/>
        <v>15.563518623049417</v>
      </c>
      <c r="O26" s="50">
        <f t="shared" si="2"/>
        <v>15.327807655692595</v>
      </c>
    </row>
    <row r="27" spans="1:15" ht="10.5" customHeight="1">
      <c r="A27" s="49">
        <v>4.065896770067506</v>
      </c>
      <c r="B27" s="43"/>
      <c r="C27" s="43">
        <v>0.639450481637754</v>
      </c>
      <c r="D27" s="43"/>
      <c r="E27" s="50">
        <f t="shared" si="2"/>
        <v>59.42919097453581</v>
      </c>
      <c r="F27" s="50">
        <f t="shared" si="2"/>
        <v>58.31718218372513</v>
      </c>
      <c r="G27" s="50">
        <f t="shared" si="2"/>
        <v>47.557164964183</v>
      </c>
      <c r="H27" s="50">
        <f t="shared" si="2"/>
        <v>62.19305228886681</v>
      </c>
      <c r="I27" s="50">
        <f t="shared" si="2"/>
        <v>63.28108698345228</v>
      </c>
      <c r="J27" s="50">
        <f t="shared" si="2"/>
        <v>62.548265234959665</v>
      </c>
      <c r="K27" s="50">
        <f t="shared" si="2"/>
        <v>65.37502981881444</v>
      </c>
      <c r="L27" s="50">
        <f t="shared" si="2"/>
        <v>49.96025569807373</v>
      </c>
      <c r="M27" s="50">
        <f t="shared" si="2"/>
        <v>41.274339851894624</v>
      </c>
      <c r="N27" s="50">
        <f t="shared" si="2"/>
        <v>45.15777183782933</v>
      </c>
      <c r="O27" s="50">
        <f t="shared" si="2"/>
        <v>44.4738530954564</v>
      </c>
    </row>
    <row r="28" spans="1:15" ht="10.5" customHeight="1">
      <c r="A28" s="49">
        <v>3.634936138045237</v>
      </c>
      <c r="B28" s="43"/>
      <c r="C28" s="43">
        <v>0.6415275165304202</v>
      </c>
      <c r="D28" s="43"/>
      <c r="E28" s="50">
        <f t="shared" si="2"/>
        <v>38.62210975936474</v>
      </c>
      <c r="F28" s="50">
        <f t="shared" si="2"/>
        <v>37.89943248801385</v>
      </c>
      <c r="G28" s="50">
        <f t="shared" si="2"/>
        <v>30.906664132074496</v>
      </c>
      <c r="H28" s="50">
        <f t="shared" si="2"/>
        <v>40.418300373628554</v>
      </c>
      <c r="I28" s="50">
        <f t="shared" si="2"/>
        <v>41.125397251563236</v>
      </c>
      <c r="J28" s="50">
        <f t="shared" si="2"/>
        <v>40.64914775968545</v>
      </c>
      <c r="K28" s="50">
        <f t="shared" si="2"/>
        <v>42.486218233491876</v>
      </c>
      <c r="L28" s="50">
        <f t="shared" si="2"/>
        <v>32.4683955398907</v>
      </c>
      <c r="M28" s="50">
        <f t="shared" si="2"/>
        <v>26.823553507370416</v>
      </c>
      <c r="N28" s="50">
        <f t="shared" si="2"/>
        <v>29.34733574206488</v>
      </c>
      <c r="O28" s="50">
        <f t="shared" si="2"/>
        <v>28.902867555618727</v>
      </c>
    </row>
    <row r="29" spans="1:15" ht="10.5" customHeight="1">
      <c r="A29" s="49">
        <v>2.759001694639977</v>
      </c>
      <c r="B29" s="43"/>
      <c r="C29" s="43">
        <v>0.7173616924177246</v>
      </c>
      <c r="D29" s="43"/>
      <c r="E29" s="50">
        <f t="shared" si="2"/>
        <v>16.08505308196086</v>
      </c>
      <c r="F29" s="50">
        <f t="shared" si="2"/>
        <v>15.784077750907457</v>
      </c>
      <c r="G29" s="50">
        <f t="shared" si="2"/>
        <v>12.871780859413388</v>
      </c>
      <c r="H29" s="50">
        <f t="shared" si="2"/>
        <v>16.833117378700837</v>
      </c>
      <c r="I29" s="50">
        <f t="shared" si="2"/>
        <v>17.127603901745072</v>
      </c>
      <c r="J29" s="50">
        <f t="shared" si="2"/>
        <v>16.92925900539322</v>
      </c>
      <c r="K29" s="50">
        <f t="shared" si="2"/>
        <v>17.694348646290283</v>
      </c>
      <c r="L29" s="50">
        <f t="shared" si="2"/>
        <v>13.522199304987769</v>
      </c>
      <c r="M29" s="50">
        <f t="shared" si="2"/>
        <v>11.171276885210924</v>
      </c>
      <c r="N29" s="50">
        <f t="shared" si="2"/>
        <v>12.222363205075341</v>
      </c>
      <c r="O29" s="50">
        <f t="shared" si="2"/>
        <v>12.03725435377817</v>
      </c>
    </row>
    <row r="30" spans="1:15" ht="10.5" customHeight="1">
      <c r="A30" s="49">
        <v>4.3338184704313445</v>
      </c>
      <c r="B30" s="43"/>
      <c r="C30" s="43">
        <v>0.7267791931120045</v>
      </c>
      <c r="D30" s="43"/>
      <c r="E30" s="50">
        <f t="shared" si="2"/>
        <v>77.68849963455168</v>
      </c>
      <c r="F30" s="50">
        <f t="shared" si="2"/>
        <v>76.23483194832102</v>
      </c>
      <c r="G30" s="50">
        <f t="shared" si="2"/>
        <v>62.16885561378961</v>
      </c>
      <c r="H30" s="50">
        <f t="shared" si="2"/>
        <v>81.3015429081907</v>
      </c>
      <c r="I30" s="50">
        <f t="shared" si="2"/>
        <v>82.72387058229452</v>
      </c>
      <c r="J30" s="50">
        <f t="shared" si="2"/>
        <v>81.76589317748088</v>
      </c>
      <c r="K30" s="50">
        <f t="shared" si="2"/>
        <v>85.46116642180053</v>
      </c>
      <c r="L30" s="50">
        <f t="shared" si="2"/>
        <v>65.310283429653</v>
      </c>
      <c r="M30" s="50">
        <f t="shared" si="2"/>
        <v>53.95566528701719</v>
      </c>
      <c r="N30" s="50">
        <f t="shared" si="2"/>
        <v>59.03226147607463</v>
      </c>
      <c r="O30" s="50">
        <f t="shared" si="2"/>
        <v>58.13821227069896</v>
      </c>
    </row>
    <row r="31" spans="1:15" ht="10.5" customHeight="1">
      <c r="A31" s="49">
        <v>3.437448875955915</v>
      </c>
      <c r="B31" s="43"/>
      <c r="C31" s="43">
        <v>0.7305338873894212</v>
      </c>
      <c r="D31" s="43"/>
      <c r="E31" s="50">
        <f t="shared" si="2"/>
        <v>31.700664477291582</v>
      </c>
      <c r="F31" s="50">
        <f t="shared" si="2"/>
        <v>31.107497769227315</v>
      </c>
      <c r="G31" s="50">
        <f t="shared" si="2"/>
        <v>25.367899264634865</v>
      </c>
      <c r="H31" s="50">
        <f t="shared" si="2"/>
        <v>33.17496084159703</v>
      </c>
      <c r="I31" s="50">
        <f t="shared" si="2"/>
        <v>33.755339309267676</v>
      </c>
      <c r="J31" s="50">
        <f t="shared" si="2"/>
        <v>33.36443820511872</v>
      </c>
      <c r="K31" s="50">
        <f t="shared" si="2"/>
        <v>34.87228837369103</v>
      </c>
      <c r="L31" s="50">
        <f t="shared" si="2"/>
        <v>26.64975371720851</v>
      </c>
      <c r="M31" s="50">
        <f t="shared" si="2"/>
        <v>22.01652046259975</v>
      </c>
      <c r="N31" s="50">
        <f t="shared" si="2"/>
        <v>24.088017186478204</v>
      </c>
      <c r="O31" s="50">
        <f t="shared" si="2"/>
        <v>23.723201878947183</v>
      </c>
    </row>
    <row r="32" spans="1:15" ht="10.5" customHeight="1">
      <c r="A32" s="49">
        <v>4.199528135766676</v>
      </c>
      <c r="B32" s="43"/>
      <c r="C32" s="43">
        <v>0.7312608966467049</v>
      </c>
      <c r="D32" s="43"/>
      <c r="E32" s="50">
        <f t="shared" si="2"/>
        <v>67.92586581768822</v>
      </c>
      <c r="F32" s="50">
        <f t="shared" si="2"/>
        <v>66.65487156933877</v>
      </c>
      <c r="G32" s="50">
        <f t="shared" si="2"/>
        <v>54.35647958611622</v>
      </c>
      <c r="H32" s="50">
        <f t="shared" si="2"/>
        <v>71.08488026323887</v>
      </c>
      <c r="I32" s="50">
        <f t="shared" si="2"/>
        <v>72.32847280517788</v>
      </c>
      <c r="J32" s="50">
        <f t="shared" si="2"/>
        <v>71.49087850277989</v>
      </c>
      <c r="K32" s="50">
        <f t="shared" si="2"/>
        <v>74.72178958658357</v>
      </c>
      <c r="L32" s="50">
        <f t="shared" si="2"/>
        <v>57.10314357499557</v>
      </c>
      <c r="M32" s="50">
        <f t="shared" si="2"/>
        <v>47.17539014950984</v>
      </c>
      <c r="N32" s="50">
        <f t="shared" si="2"/>
        <v>51.614041856913126</v>
      </c>
      <c r="O32" s="50">
        <f t="shared" si="2"/>
        <v>50.83234229205566</v>
      </c>
    </row>
    <row r="33" spans="1:15" ht="10.5" customHeight="1">
      <c r="A33" s="49">
        <v>2.8141140338053954</v>
      </c>
      <c r="B33" s="43"/>
      <c r="C33" s="43">
        <v>0.7415624582967604</v>
      </c>
      <c r="D33" s="43"/>
      <c r="E33" s="50">
        <f t="shared" si="2"/>
        <v>16.996421126823215</v>
      </c>
      <c r="F33" s="50">
        <f t="shared" si="2"/>
        <v>16.678392740513093</v>
      </c>
      <c r="G33" s="50">
        <f t="shared" si="2"/>
        <v>13.60108711012737</v>
      </c>
      <c r="H33" s="50">
        <f t="shared" si="2"/>
        <v>17.786870232122872</v>
      </c>
      <c r="I33" s="50">
        <f t="shared" si="2"/>
        <v>18.098042159024814</v>
      </c>
      <c r="J33" s="50">
        <f t="shared" si="2"/>
        <v>17.888459177260653</v>
      </c>
      <c r="K33" s="50">
        <f t="shared" si="2"/>
        <v>18.69689827100788</v>
      </c>
      <c r="L33" s="50">
        <f t="shared" si="2"/>
        <v>14.288357817491942</v>
      </c>
      <c r="M33" s="50">
        <f t="shared" si="2"/>
        <v>11.804233750296355</v>
      </c>
      <c r="N33" s="50">
        <f t="shared" si="2"/>
        <v>12.914873898142268</v>
      </c>
      <c r="O33" s="50">
        <f t="shared" si="2"/>
        <v>12.719276906642282</v>
      </c>
    </row>
    <row r="34" spans="1:15" ht="10.5" customHeight="1">
      <c r="A34" s="49">
        <v>3.8105897481691</v>
      </c>
      <c r="B34" s="43"/>
      <c r="C34" s="43">
        <v>0.7443657915021027</v>
      </c>
      <c r="D34" s="43"/>
      <c r="E34" s="50">
        <f t="shared" si="2"/>
        <v>46.03852354167597</v>
      </c>
      <c r="F34" s="50">
        <f t="shared" si="2"/>
        <v>45.177074108244774</v>
      </c>
      <c r="G34" s="50">
        <f t="shared" si="2"/>
        <v>36.84151883738492</v>
      </c>
      <c r="H34" s="50">
        <f t="shared" si="2"/>
        <v>48.17962780540851</v>
      </c>
      <c r="I34" s="50">
        <f t="shared" si="2"/>
        <v>49.02250501910469</v>
      </c>
      <c r="J34" s="50">
        <f t="shared" si="2"/>
        <v>48.45480367963527</v>
      </c>
      <c r="K34" s="50">
        <f t="shared" si="2"/>
        <v>50.644637761279334</v>
      </c>
      <c r="L34" s="50">
        <f t="shared" si="2"/>
        <v>38.70314184639435</v>
      </c>
      <c r="M34" s="50">
        <f t="shared" si="2"/>
        <v>31.974348561345657</v>
      </c>
      <c r="N34" s="50">
        <f t="shared" si="2"/>
        <v>34.98276028587272</v>
      </c>
      <c r="O34" s="50">
        <f t="shared" si="2"/>
        <v>34.452943059607264</v>
      </c>
    </row>
    <row r="35" spans="1:15" ht="10.5" customHeight="1">
      <c r="A35" s="49">
        <v>4.247054393014448</v>
      </c>
      <c r="B35" s="42"/>
      <c r="C35" s="43">
        <v>0.7486215262135483</v>
      </c>
      <c r="D35" s="42"/>
      <c r="E35" s="50">
        <f t="shared" si="2"/>
        <v>71.23207148118809</v>
      </c>
      <c r="F35" s="50">
        <f t="shared" si="2"/>
        <v>69.89921319427862</v>
      </c>
      <c r="G35" s="50">
        <f t="shared" si="2"/>
        <v>57.002212525875585</v>
      </c>
      <c r="H35" s="50">
        <f t="shared" si="2"/>
        <v>74.54484696202668</v>
      </c>
      <c r="I35" s="50">
        <f t="shared" si="2"/>
        <v>75.8489697991007</v>
      </c>
      <c r="J35" s="50">
        <f t="shared" si="2"/>
        <v>74.97060665271422</v>
      </c>
      <c r="K35" s="50">
        <f t="shared" si="2"/>
        <v>78.35877824979875</v>
      </c>
      <c r="L35" s="50">
        <f t="shared" si="2"/>
        <v>59.88256691275645</v>
      </c>
      <c r="M35" s="50">
        <f t="shared" si="2"/>
        <v>49.47159263750977</v>
      </c>
      <c r="N35" s="50">
        <f t="shared" si="2"/>
        <v>54.12629010651892</v>
      </c>
      <c r="O35" s="50">
        <f t="shared" si="2"/>
        <v>53.306542303374385</v>
      </c>
    </row>
    <row r="36" spans="1:15" ht="10.5" customHeight="1">
      <c r="A36" s="49">
        <v>3.5743667922369022</v>
      </c>
      <c r="B36" s="43"/>
      <c r="C36" s="43">
        <v>0.819516841208703</v>
      </c>
      <c r="D36" s="43"/>
      <c r="E36" s="50">
        <f t="shared" si="2"/>
        <v>36.35223030063194</v>
      </c>
      <c r="F36" s="50">
        <f t="shared" si="2"/>
        <v>35.67202585906049</v>
      </c>
      <c r="G36" s="50">
        <f t="shared" si="2"/>
        <v>29.090233012996663</v>
      </c>
      <c r="H36" s="50">
        <f t="shared" si="2"/>
        <v>38.042856091930645</v>
      </c>
      <c r="I36" s="50">
        <f t="shared" si="2"/>
        <v>38.70839582323201</v>
      </c>
      <c r="J36" s="50">
        <f t="shared" si="2"/>
        <v>38.26013623003094</v>
      </c>
      <c r="K36" s="50">
        <f t="shared" si="2"/>
        <v>39.98923931006424</v>
      </c>
      <c r="L36" s="50">
        <f t="shared" si="2"/>
        <v>30.560179117919095</v>
      </c>
      <c r="M36" s="50">
        <f t="shared" si="2"/>
        <v>25.2470929386456</v>
      </c>
      <c r="N36" s="50">
        <f t="shared" si="2"/>
        <v>27.6225486969114</v>
      </c>
      <c r="O36" s="50">
        <f t="shared" si="2"/>
        <v>27.204202574038682</v>
      </c>
    </row>
    <row r="37" spans="1:15" ht="10.5" customHeight="1">
      <c r="A37" s="49">
        <v>4.744247803131988</v>
      </c>
      <c r="B37" s="43"/>
      <c r="C37" s="43">
        <v>0.8353291809954011</v>
      </c>
      <c r="D37" s="43"/>
      <c r="E37" s="50">
        <f t="shared" si="2"/>
        <v>117.11268246037133</v>
      </c>
      <c r="F37" s="50">
        <f t="shared" si="2"/>
        <v>114.92132951957235</v>
      </c>
      <c r="G37" s="50">
        <f t="shared" si="2"/>
        <v>93.71736461215326</v>
      </c>
      <c r="H37" s="50">
        <f t="shared" si="2"/>
        <v>122.55921819747134</v>
      </c>
      <c r="I37" s="50">
        <f t="shared" si="2"/>
        <v>124.70332717158566</v>
      </c>
      <c r="J37" s="50">
        <f t="shared" si="2"/>
        <v>123.25920990658632</v>
      </c>
      <c r="K37" s="50">
        <f t="shared" si="2"/>
        <v>128.82970443411668</v>
      </c>
      <c r="L37" s="50">
        <f t="shared" si="2"/>
        <v>98.45295662386673</v>
      </c>
      <c r="M37" s="50">
        <f t="shared" si="2"/>
        <v>81.33626888691025</v>
      </c>
      <c r="N37" s="50">
        <f t="shared" si="2"/>
        <v>88.9890592003455</v>
      </c>
      <c r="O37" s="50">
        <f t="shared" si="2"/>
        <v>87.64131144893261</v>
      </c>
    </row>
    <row r="38" spans="1:15" ht="10.5" customHeight="1">
      <c r="A38" s="49">
        <v>4.41646234072326</v>
      </c>
      <c r="B38" s="43"/>
      <c r="C38" s="43">
        <v>0.8487197817111727</v>
      </c>
      <c r="D38" s="43"/>
      <c r="E38" s="50">
        <f aca="true" t="shared" si="3" ref="E38:O45">EXP($A38+E$5)</f>
        <v>84.38174669787085</v>
      </c>
      <c r="F38" s="50">
        <f t="shared" si="3"/>
        <v>82.802838377342</v>
      </c>
      <c r="G38" s="50">
        <f t="shared" si="3"/>
        <v>67.52500886973235</v>
      </c>
      <c r="H38" s="50">
        <f t="shared" si="3"/>
        <v>88.30607145325668</v>
      </c>
      <c r="I38" s="50">
        <f t="shared" si="3"/>
        <v>89.85093966518212</v>
      </c>
      <c r="J38" s="50">
        <f t="shared" si="3"/>
        <v>88.81042778639025</v>
      </c>
      <c r="K38" s="50">
        <f t="shared" si="3"/>
        <v>92.82406702962932</v>
      </c>
      <c r="L38" s="50">
        <f t="shared" si="3"/>
        <v>70.937086171711</v>
      </c>
      <c r="M38" s="50">
        <f t="shared" si="3"/>
        <v>58.6042117247855</v>
      </c>
      <c r="N38" s="50">
        <f t="shared" si="3"/>
        <v>64.11818169109316</v>
      </c>
      <c r="O38" s="50">
        <f t="shared" si="3"/>
        <v>63.14710574113504</v>
      </c>
    </row>
    <row r="39" spans="1:15" ht="10.5" customHeight="1">
      <c r="A39" s="49">
        <v>1.695250751610747</v>
      </c>
      <c r="B39" s="43"/>
      <c r="C39" s="43">
        <v>0.8710111561461344</v>
      </c>
      <c r="D39" s="43"/>
      <c r="E39" s="50">
        <f t="shared" si="3"/>
        <v>5.551896148271993</v>
      </c>
      <c r="F39" s="50">
        <f t="shared" si="3"/>
        <v>5.44801189170872</v>
      </c>
      <c r="G39" s="50">
        <f t="shared" si="3"/>
        <v>4.442807257808978</v>
      </c>
      <c r="H39" s="50">
        <f t="shared" si="3"/>
        <v>5.8100970548259285</v>
      </c>
      <c r="I39" s="50">
        <f t="shared" si="3"/>
        <v>5.911741642796912</v>
      </c>
      <c r="J39" s="50">
        <f t="shared" si="3"/>
        <v>5.843281174530243</v>
      </c>
      <c r="K39" s="50">
        <f t="shared" si="3"/>
        <v>6.107358526885577</v>
      </c>
      <c r="L39" s="50">
        <f t="shared" si="3"/>
        <v>4.667304848482097</v>
      </c>
      <c r="M39" s="50">
        <f t="shared" si="3"/>
        <v>3.8558635022373</v>
      </c>
      <c r="N39" s="50">
        <f t="shared" si="3"/>
        <v>4.218655098946488</v>
      </c>
      <c r="O39" s="50">
        <f t="shared" si="3"/>
        <v>4.154763166896829</v>
      </c>
    </row>
    <row r="40" spans="1:15" ht="10.5" customHeight="1">
      <c r="A40" s="49">
        <v>3.9212314755265787</v>
      </c>
      <c r="B40" s="42"/>
      <c r="C40" s="43">
        <v>0.8719221584115395</v>
      </c>
      <c r="D40" s="42"/>
      <c r="E40" s="50">
        <f t="shared" si="3"/>
        <v>51.42478433037619</v>
      </c>
      <c r="F40" s="50">
        <f t="shared" si="3"/>
        <v>50.4625499249739</v>
      </c>
      <c r="G40" s="50">
        <f t="shared" si="3"/>
        <v>41.15177931153615</v>
      </c>
      <c r="H40" s="50">
        <f t="shared" si="3"/>
        <v>53.816386330636306</v>
      </c>
      <c r="I40" s="50">
        <f t="shared" si="3"/>
        <v>54.75787566602033</v>
      </c>
      <c r="J40" s="50">
        <f t="shared" si="3"/>
        <v>54.12375630900287</v>
      </c>
      <c r="K40" s="50">
        <f t="shared" si="3"/>
        <v>56.569789254996735</v>
      </c>
      <c r="L40" s="50">
        <f t="shared" si="3"/>
        <v>43.23120224646399</v>
      </c>
      <c r="M40" s="50">
        <f t="shared" si="3"/>
        <v>35.71517616943145</v>
      </c>
      <c r="N40" s="50">
        <f t="shared" si="3"/>
        <v>39.07555596029797</v>
      </c>
      <c r="O40" s="50">
        <f t="shared" si="3"/>
        <v>38.483752954918</v>
      </c>
    </row>
    <row r="41" spans="1:15" ht="10.5" customHeight="1">
      <c r="A41" s="49">
        <v>3.2749070168151517</v>
      </c>
      <c r="B41" s="43"/>
      <c r="C41" s="43">
        <v>0.8877300520082922</v>
      </c>
      <c r="D41" s="43"/>
      <c r="E41" s="50">
        <f t="shared" si="3"/>
        <v>26.944946960600234</v>
      </c>
      <c r="F41" s="50">
        <f t="shared" si="3"/>
        <v>26.440766819548784</v>
      </c>
      <c r="G41" s="50">
        <f t="shared" si="3"/>
        <v>21.562219955265608</v>
      </c>
      <c r="H41" s="50">
        <f t="shared" si="3"/>
        <v>28.1980701362634</v>
      </c>
      <c r="I41" s="50">
        <f t="shared" si="3"/>
        <v>28.691380522222733</v>
      </c>
      <c r="J41" s="50">
        <f t="shared" si="3"/>
        <v>28.359122202348114</v>
      </c>
      <c r="K41" s="50">
        <f t="shared" si="3"/>
        <v>29.64076545767537</v>
      </c>
      <c r="L41" s="50">
        <f t="shared" si="3"/>
        <v>22.651771256644423</v>
      </c>
      <c r="M41" s="50">
        <f t="shared" si="3"/>
        <v>18.71361329181843</v>
      </c>
      <c r="N41" s="50">
        <f t="shared" si="3"/>
        <v>20.474345133699718</v>
      </c>
      <c r="O41" s="50">
        <f t="shared" si="3"/>
        <v>20.164259232538868</v>
      </c>
    </row>
    <row r="42" spans="1:15" ht="10.5" customHeight="1">
      <c r="A42" s="49">
        <v>4.33298828222349</v>
      </c>
      <c r="B42" s="43"/>
      <c r="C42" s="43">
        <v>0.9021311973826047</v>
      </c>
      <c r="D42" s="43"/>
      <c r="E42" s="50">
        <f t="shared" si="3"/>
        <v>77.62403032280312</v>
      </c>
      <c r="F42" s="50">
        <f t="shared" si="3"/>
        <v>76.17156895353936</v>
      </c>
      <c r="G42" s="50">
        <f t="shared" si="3"/>
        <v>62.117265180810854</v>
      </c>
      <c r="H42" s="50">
        <f t="shared" si="3"/>
        <v>81.23407533525464</v>
      </c>
      <c r="I42" s="50">
        <f t="shared" si="3"/>
        <v>82.65522269970309</v>
      </c>
      <c r="J42" s="50">
        <f t="shared" si="3"/>
        <v>81.69804026640067</v>
      </c>
      <c r="K42" s="50">
        <f t="shared" si="3"/>
        <v>85.39024701150996</v>
      </c>
      <c r="L42" s="50">
        <f t="shared" si="3"/>
        <v>65.25608610260177</v>
      </c>
      <c r="M42" s="50">
        <f t="shared" si="3"/>
        <v>53.9108905182631</v>
      </c>
      <c r="N42" s="50">
        <f t="shared" si="3"/>
        <v>58.983273925971005</v>
      </c>
      <c r="O42" s="50">
        <f t="shared" si="3"/>
        <v>58.08996664169319</v>
      </c>
    </row>
    <row r="43" spans="1:15" ht="10.5" customHeight="1">
      <c r="A43" s="49">
        <v>3.374819450866682</v>
      </c>
      <c r="B43" s="43"/>
      <c r="C43" s="43">
        <v>0.9397421681905029</v>
      </c>
      <c r="D43" s="43"/>
      <c r="E43" s="50">
        <f t="shared" si="3"/>
        <v>29.77616427771732</v>
      </c>
      <c r="F43" s="50">
        <f t="shared" si="3"/>
        <v>29.219007838424176</v>
      </c>
      <c r="G43" s="50">
        <f t="shared" si="3"/>
        <v>23.82785182390877</v>
      </c>
      <c r="H43" s="50">
        <f t="shared" si="3"/>
        <v>31.160958302115354</v>
      </c>
      <c r="I43" s="50">
        <f t="shared" si="3"/>
        <v>31.706102856072274</v>
      </c>
      <c r="J43" s="50">
        <f t="shared" si="3"/>
        <v>31.338932776662155</v>
      </c>
      <c r="K43" s="50">
        <f t="shared" si="3"/>
        <v>32.75524360376659</v>
      </c>
      <c r="L43" s="50">
        <f t="shared" si="3"/>
        <v>25.031886798863255</v>
      </c>
      <c r="M43" s="50">
        <f t="shared" si="3"/>
        <v>20.67993024523835</v>
      </c>
      <c r="N43" s="50">
        <f t="shared" si="3"/>
        <v>22.625669483453454</v>
      </c>
      <c r="O43" s="50">
        <f t="shared" si="3"/>
        <v>22.283001570739792</v>
      </c>
    </row>
    <row r="44" spans="1:15" ht="10.5" customHeight="1">
      <c r="A44" s="49">
        <v>3.0636069230401404</v>
      </c>
      <c r="B44" s="43"/>
      <c r="C44" s="43">
        <v>0.9630059670882589</v>
      </c>
      <c r="D44" s="43"/>
      <c r="E44" s="50">
        <f t="shared" si="3"/>
        <v>21.812772422678993</v>
      </c>
      <c r="F44" s="50">
        <f t="shared" si="3"/>
        <v>21.404622920923785</v>
      </c>
      <c r="G44" s="50">
        <f t="shared" si="3"/>
        <v>17.45528753497606</v>
      </c>
      <c r="H44" s="50">
        <f t="shared" si="3"/>
        <v>22.827214599473557</v>
      </c>
      <c r="I44" s="50">
        <f t="shared" si="3"/>
        <v>23.226564696484665</v>
      </c>
      <c r="J44" s="50">
        <f t="shared" si="3"/>
        <v>22.9575912549127</v>
      </c>
      <c r="K44" s="50">
        <f t="shared" si="3"/>
        <v>23.99512132303246</v>
      </c>
      <c r="L44" s="50">
        <f t="shared" si="3"/>
        <v>18.337313193239975</v>
      </c>
      <c r="M44" s="50">
        <f t="shared" si="3"/>
        <v>15.149251862968335</v>
      </c>
      <c r="N44" s="50">
        <f t="shared" si="3"/>
        <v>16.574619039251147</v>
      </c>
      <c r="O44" s="50">
        <f t="shared" si="3"/>
        <v>16.32359486008341</v>
      </c>
    </row>
    <row r="45" spans="1:15" ht="10.5" customHeight="1">
      <c r="A45" s="49">
        <v>2.647968517801267</v>
      </c>
      <c r="B45" s="42"/>
      <c r="C45" s="43">
        <v>0.9790895688177601</v>
      </c>
      <c r="D45" s="42"/>
      <c r="E45" s="50">
        <f t="shared" si="3"/>
        <v>14.394659704401597</v>
      </c>
      <c r="F45" s="50">
        <f t="shared" si="3"/>
        <v>14.125314154352271</v>
      </c>
      <c r="G45" s="50">
        <f t="shared" si="3"/>
        <v>11.519073286035955</v>
      </c>
      <c r="H45" s="50">
        <f t="shared" si="3"/>
        <v>15.064109219657517</v>
      </c>
      <c r="I45" s="50">
        <f t="shared" si="3"/>
        <v>15.327647876642628</v>
      </c>
      <c r="J45" s="50">
        <f t="shared" si="3"/>
        <v>15.150147232252984</v>
      </c>
      <c r="K45" s="50">
        <f t="shared" si="3"/>
        <v>15.834832882213764</v>
      </c>
      <c r="L45" s="50">
        <f t="shared" si="3"/>
        <v>12.101138644589794</v>
      </c>
      <c r="M45" s="50">
        <f t="shared" si="3"/>
        <v>9.997276876045934</v>
      </c>
      <c r="N45" s="50">
        <f t="shared" si="3"/>
        <v>10.937903544624858</v>
      </c>
      <c r="O45" s="50">
        <f t="shared" si="3"/>
        <v>10.772247956849169</v>
      </c>
    </row>
    <row r="46" spans="1:15" ht="13.5">
      <c r="A46" s="51">
        <v>0.18888766136388505</v>
      </c>
      <c r="B46" s="1">
        <v>17.640189978863585</v>
      </c>
      <c r="C46" s="1">
        <v>17.640189978863585</v>
      </c>
      <c r="D46" s="1">
        <v>1992</v>
      </c>
      <c r="E46" s="52">
        <f aca="true" t="shared" si="4" ref="E46:E55">A46/$C$4-1.96/SQRT(C46)</f>
        <v>-0.44777538760264485</v>
      </c>
      <c r="F46" s="52">
        <f aca="true" t="shared" si="5" ref="F46:F55">A46/$C$4+1.96/SQRT(C46)</f>
        <v>0.4855529198754219</v>
      </c>
      <c r="G46" s="47">
        <f aca="true" t="shared" si="6" ref="G46:G55">EXP(E46)</f>
        <v>0.6390482060624884</v>
      </c>
      <c r="H46" s="47">
        <f aca="true" t="shared" si="7" ref="H46:H55">EXP(F46)</f>
        <v>1.6250732958052547</v>
      </c>
      <c r="I46" s="47">
        <f aca="true" t="shared" si="8" ref="I46:I55">EXP(A46/$C$4)</f>
        <v>1.0190682874098298</v>
      </c>
      <c r="N46" s="43"/>
      <c r="O46" s="43"/>
    </row>
    <row r="47" spans="1:14" ht="13.5">
      <c r="A47" s="51">
        <v>-2.039643096897972</v>
      </c>
      <c r="B47" s="1">
        <v>14.24716748521256</v>
      </c>
      <c r="C47" s="1">
        <v>14.24716748521256</v>
      </c>
      <c r="D47" s="1">
        <v>1994</v>
      </c>
      <c r="E47" s="52">
        <f t="shared" si="4"/>
        <v>-0.7232326044740822</v>
      </c>
      <c r="F47" s="52">
        <f t="shared" si="5"/>
        <v>0.3153039850944878</v>
      </c>
      <c r="G47" s="47">
        <f t="shared" si="6"/>
        <v>0.4851813189166322</v>
      </c>
      <c r="H47" s="47">
        <f t="shared" si="7"/>
        <v>1.3706759126802597</v>
      </c>
      <c r="I47" s="47">
        <f t="shared" si="8"/>
        <v>0.8154914758116525</v>
      </c>
      <c r="N47" s="43"/>
    </row>
    <row r="48" spans="1:14" ht="13.5">
      <c r="A48" s="51">
        <v>0.6434652390286604</v>
      </c>
      <c r="B48" s="1">
        <v>19.668291706043203</v>
      </c>
      <c r="C48" s="1">
        <v>19.668291706043203</v>
      </c>
      <c r="D48" s="1">
        <f aca="true" t="shared" si="9" ref="D48:D55">D47+1</f>
        <v>1995</v>
      </c>
      <c r="E48" s="52">
        <f t="shared" si="4"/>
        <v>-0.3776030819862668</v>
      </c>
      <c r="F48" s="52">
        <f t="shared" si="5"/>
        <v>0.5062961297919989</v>
      </c>
      <c r="G48" s="47">
        <f t="shared" si="6"/>
        <v>0.6855025349792322</v>
      </c>
      <c r="H48" s="47">
        <f t="shared" si="7"/>
        <v>1.659134581188788</v>
      </c>
      <c r="I48" s="47">
        <f t="shared" si="8"/>
        <v>1.06646188927529</v>
      </c>
      <c r="N48" s="43"/>
    </row>
    <row r="49" spans="1:14" ht="13.5">
      <c r="A49" s="51">
        <v>0.816897306061248</v>
      </c>
      <c r="B49" s="1">
        <v>19.767748596637844</v>
      </c>
      <c r="C49" s="1">
        <v>19.767748596637844</v>
      </c>
      <c r="D49" s="1">
        <f t="shared" si="9"/>
        <v>1996</v>
      </c>
      <c r="E49" s="52">
        <f t="shared" si="4"/>
        <v>-0.3591466893226044</v>
      </c>
      <c r="F49" s="52">
        <f t="shared" si="5"/>
        <v>0.522526150534854</v>
      </c>
      <c r="G49" s="47">
        <f t="shared" si="6"/>
        <v>0.6982719148044071</v>
      </c>
      <c r="H49" s="47">
        <f t="shared" si="7"/>
        <v>1.6862820761441868</v>
      </c>
      <c r="I49" s="47">
        <f t="shared" si="8"/>
        <v>1.0851190783547915</v>
      </c>
      <c r="N49" s="43"/>
    </row>
    <row r="50" spans="1:14" ht="13.5">
      <c r="A50" s="51">
        <v>0.7004173240741567</v>
      </c>
      <c r="B50" s="1">
        <v>19.48274264652737</v>
      </c>
      <c r="C50" s="1">
        <v>19.48274264652737</v>
      </c>
      <c r="D50" s="1">
        <f t="shared" si="9"/>
        <v>1997</v>
      </c>
      <c r="E50" s="52">
        <f t="shared" si="4"/>
        <v>-0.37400739854167514</v>
      </c>
      <c r="F50" s="52">
        <f t="shared" si="5"/>
        <v>0.5140908633565064</v>
      </c>
      <c r="G50" s="47">
        <f t="shared" si="6"/>
        <v>0.687971821821955</v>
      </c>
      <c r="H50" s="47">
        <f t="shared" si="7"/>
        <v>1.672117627153772</v>
      </c>
      <c r="I50" s="47">
        <f t="shared" si="8"/>
        <v>1.072552940536543</v>
      </c>
      <c r="N50" s="43"/>
    </row>
    <row r="51" spans="1:14" ht="13.5">
      <c r="A51" s="51">
        <v>1.1424360843700936</v>
      </c>
      <c r="B51" s="1">
        <v>19.888534872664692</v>
      </c>
      <c r="C51" s="1">
        <v>19.888534872664692</v>
      </c>
      <c r="D51" s="1">
        <f t="shared" si="9"/>
        <v>1998</v>
      </c>
      <c r="E51" s="52">
        <f t="shared" si="4"/>
        <v>-0.3252521375644033</v>
      </c>
      <c r="F51" s="52">
        <f t="shared" si="5"/>
        <v>0.553739354438422</v>
      </c>
      <c r="G51" s="47">
        <f t="shared" si="6"/>
        <v>0.7223452003197226</v>
      </c>
      <c r="H51" s="47">
        <f t="shared" si="7"/>
        <v>1.739746398191648</v>
      </c>
      <c r="I51" s="47">
        <f t="shared" si="8"/>
        <v>1.1210251828158286</v>
      </c>
      <c r="N51" s="43"/>
    </row>
    <row r="52" spans="1:14" ht="13.5">
      <c r="A52" s="51">
        <v>-1.546689667673072</v>
      </c>
      <c r="B52" s="1">
        <v>15.193038050050458</v>
      </c>
      <c r="C52" s="1">
        <v>15.193038050050458</v>
      </c>
      <c r="D52" s="1">
        <f t="shared" si="9"/>
        <v>1999</v>
      </c>
      <c r="E52" s="52">
        <f t="shared" si="4"/>
        <v>-0.6575135296716141</v>
      </c>
      <c r="F52" s="52">
        <f t="shared" si="5"/>
        <v>0.3481755961369997</v>
      </c>
      <c r="G52" s="47">
        <f t="shared" si="6"/>
        <v>0.5181380690498091</v>
      </c>
      <c r="H52" s="47">
        <f t="shared" si="7"/>
        <v>1.4164809564875054</v>
      </c>
      <c r="I52" s="47">
        <f t="shared" si="8"/>
        <v>0.8566987262977941</v>
      </c>
      <c r="N52" s="43"/>
    </row>
    <row r="53" spans="1:14" ht="13.5">
      <c r="A53" s="51">
        <v>-3.4565577428638057</v>
      </c>
      <c r="B53" s="1">
        <v>12.022492247505863</v>
      </c>
      <c r="C53" s="1">
        <v>12.022492247505863</v>
      </c>
      <c r="D53" s="1">
        <f t="shared" si="9"/>
        <v>2000</v>
      </c>
      <c r="E53" s="52">
        <f t="shared" si="4"/>
        <v>-0.9109295245541873</v>
      </c>
      <c r="F53" s="52">
        <f t="shared" si="5"/>
        <v>0.21961797598142624</v>
      </c>
      <c r="G53" s="47">
        <f t="shared" si="6"/>
        <v>0.4021502417235388</v>
      </c>
      <c r="H53" s="47">
        <f t="shared" si="7"/>
        <v>1.2456007902634165</v>
      </c>
      <c r="I53" s="47">
        <f t="shared" si="8"/>
        <v>0.7077560730191327</v>
      </c>
      <c r="N53" s="43"/>
    </row>
    <row r="54" spans="1:14" ht="13.5">
      <c r="A54" s="51">
        <v>-2.5573437128959786</v>
      </c>
      <c r="B54" s="1">
        <v>13.202192205704858</v>
      </c>
      <c r="C54" s="1">
        <v>13.202192205704858</v>
      </c>
      <c r="D54" s="1">
        <f t="shared" si="9"/>
        <v>2001</v>
      </c>
      <c r="E54" s="52">
        <f t="shared" si="4"/>
        <v>-0.7951618250330387</v>
      </c>
      <c r="F54" s="52">
        <f t="shared" si="5"/>
        <v>0.28369308245384295</v>
      </c>
      <c r="G54" s="47">
        <f t="shared" si="6"/>
        <v>0.45150816368686825</v>
      </c>
      <c r="H54" s="47">
        <f t="shared" si="7"/>
        <v>1.3280252739391685</v>
      </c>
      <c r="I54" s="47">
        <f t="shared" si="8"/>
        <v>0.7743476304386965</v>
      </c>
      <c r="N54" s="43"/>
    </row>
    <row r="55" spans="1:14" ht="13.5">
      <c r="A55" s="51">
        <v>-2.709953244713539</v>
      </c>
      <c r="B55" s="1">
        <v>11.395132888465742</v>
      </c>
      <c r="C55" s="1">
        <v>11.395132888465742</v>
      </c>
      <c r="D55" s="1">
        <f t="shared" si="9"/>
        <v>2002</v>
      </c>
      <c r="E55" s="52">
        <f t="shared" si="4"/>
        <v>-0.8516211839959708</v>
      </c>
      <c r="F55" s="52">
        <f t="shared" si="5"/>
        <v>0.309630535053263</v>
      </c>
      <c r="G55" s="47">
        <f t="shared" si="6"/>
        <v>0.42672257507199635</v>
      </c>
      <c r="H55" s="47">
        <f t="shared" si="7"/>
        <v>1.3629214693902731</v>
      </c>
      <c r="I55" s="47">
        <f t="shared" si="8"/>
        <v>0.7626200620486759</v>
      </c>
      <c r="N55" s="43"/>
    </row>
    <row r="56" ht="13.5">
      <c r="N56" s="43"/>
    </row>
    <row r="57" ht="13.5">
      <c r="N57" s="43"/>
    </row>
    <row r="58" ht="13.5">
      <c r="N58" s="43"/>
    </row>
    <row r="59" ht="13.5">
      <c r="N59" s="43"/>
    </row>
    <row r="60" ht="13.5">
      <c r="N60" s="43"/>
    </row>
    <row r="61" ht="13.5">
      <c r="N61" s="43"/>
    </row>
    <row r="62" ht="13.5">
      <c r="N62" s="43"/>
    </row>
    <row r="63" ht="13.5">
      <c r="N63" s="43"/>
    </row>
    <row r="64" ht="13.5">
      <c r="N64" s="43"/>
    </row>
    <row r="65" ht="13.5">
      <c r="N65" s="43"/>
    </row>
    <row r="66" ht="13.5">
      <c r="N66" s="43"/>
    </row>
    <row r="67" ht="13.5">
      <c r="N67" s="43"/>
    </row>
    <row r="68" ht="13.5">
      <c r="N68" s="43"/>
    </row>
    <row r="69" ht="13.5">
      <c r="N69" s="43"/>
    </row>
    <row r="70" ht="13.5">
      <c r="N70" s="43"/>
    </row>
    <row r="71" ht="13.5">
      <c r="N71" s="43"/>
    </row>
    <row r="72" ht="13.5">
      <c r="N72" s="43"/>
    </row>
    <row r="73" ht="13.5">
      <c r="N73" s="43"/>
    </row>
    <row r="74" ht="13.5">
      <c r="N74" s="43"/>
    </row>
    <row r="75" ht="13.5">
      <c r="N75" s="43"/>
    </row>
  </sheetData>
  <sheetProtection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6384" width="9.00390625" style="1" customWidth="1"/>
  </cols>
  <sheetData>
    <row r="1" spans="1:12" ht="13.5">
      <c r="A1" s="1" t="s">
        <v>15</v>
      </c>
      <c r="B1" s="34" t="s">
        <v>115</v>
      </c>
      <c r="C1" s="7" t="s">
        <v>116</v>
      </c>
      <c r="D1" s="7" t="s">
        <v>117</v>
      </c>
      <c r="E1" s="3" t="s">
        <v>118</v>
      </c>
      <c r="F1" s="7" t="s">
        <v>119</v>
      </c>
      <c r="G1" s="7" t="s">
        <v>120</v>
      </c>
      <c r="H1" s="7" t="s">
        <v>1</v>
      </c>
      <c r="I1" s="7" t="s">
        <v>121</v>
      </c>
      <c r="J1" s="7" t="s">
        <v>122</v>
      </c>
      <c r="K1" s="56" t="s">
        <v>123</v>
      </c>
      <c r="L1" s="56" t="s">
        <v>124</v>
      </c>
    </row>
    <row r="8" spans="1:2" ht="13.5">
      <c r="A8" s="1">
        <v>1874</v>
      </c>
      <c r="B8" s="1">
        <v>110002</v>
      </c>
    </row>
    <row r="9" spans="1:2" ht="13.5">
      <c r="A9" s="1">
        <v>1875</v>
      </c>
      <c r="B9" s="1">
        <v>116996</v>
      </c>
    </row>
    <row r="10" spans="1:2" ht="13.5">
      <c r="A10" s="1">
        <v>1876</v>
      </c>
      <c r="B10" s="1">
        <v>129166</v>
      </c>
    </row>
    <row r="11" spans="1:2" ht="13.5">
      <c r="A11" s="1">
        <v>1877</v>
      </c>
      <c r="B11" s="1">
        <v>87864</v>
      </c>
    </row>
    <row r="12" spans="1:2" ht="13.5">
      <c r="A12" s="1">
        <v>1878</v>
      </c>
      <c r="B12" s="1">
        <v>60938</v>
      </c>
    </row>
    <row r="13" spans="1:2" ht="13.5">
      <c r="A13" s="1">
        <v>1879</v>
      </c>
      <c r="B13" s="1">
        <v>69496</v>
      </c>
    </row>
    <row r="14" spans="1:2" ht="13.5">
      <c r="A14" s="1">
        <v>1880</v>
      </c>
      <c r="B14" s="1">
        <v>31711</v>
      </c>
    </row>
    <row r="15" spans="1:2" ht="13.5">
      <c r="A15" s="1">
        <v>1881</v>
      </c>
      <c r="B15" s="1">
        <v>27841</v>
      </c>
    </row>
    <row r="16" spans="1:2" ht="13.5">
      <c r="A16" s="1">
        <v>1882</v>
      </c>
      <c r="B16" s="1">
        <v>25012</v>
      </c>
    </row>
    <row r="17" spans="1:2" ht="13.5">
      <c r="A17" s="1">
        <v>1883</v>
      </c>
      <c r="B17" s="1">
        <v>15429</v>
      </c>
    </row>
    <row r="18" ht="13.5">
      <c r="A18" s="1">
        <v>1884</v>
      </c>
    </row>
    <row r="19" ht="13.5">
      <c r="A19" s="1">
        <v>1885</v>
      </c>
    </row>
    <row r="20" ht="13.5">
      <c r="A20" s="1">
        <v>1886</v>
      </c>
    </row>
    <row r="21" ht="13.5">
      <c r="A21" s="1">
        <v>1887</v>
      </c>
    </row>
    <row r="22" ht="13.5">
      <c r="A22" s="1">
        <v>1888</v>
      </c>
    </row>
    <row r="23" ht="13.5">
      <c r="A23" s="1">
        <v>1889</v>
      </c>
    </row>
    <row r="24" ht="13.5">
      <c r="A24" s="1">
        <v>1890</v>
      </c>
    </row>
    <row r="25" spans="1:2" ht="13.5">
      <c r="A25" s="1">
        <v>1891</v>
      </c>
      <c r="B25" s="34" t="s">
        <v>125</v>
      </c>
    </row>
    <row r="26" ht="13.5">
      <c r="A26" s="1">
        <v>1892</v>
      </c>
    </row>
    <row r="27" ht="13.5">
      <c r="A27" s="1">
        <v>1893</v>
      </c>
    </row>
    <row r="28" ht="13.5">
      <c r="A28" s="1">
        <v>1894</v>
      </c>
    </row>
    <row r="29" ht="13.5">
      <c r="A29" s="1">
        <v>1895</v>
      </c>
    </row>
    <row r="30" ht="13.5">
      <c r="A30" s="1">
        <v>1896</v>
      </c>
    </row>
    <row r="31" ht="13.5">
      <c r="A31" s="1">
        <v>1897</v>
      </c>
    </row>
    <row r="32" ht="13.5">
      <c r="A32" s="1">
        <v>1898</v>
      </c>
    </row>
    <row r="33" ht="13.5">
      <c r="A33" s="1">
        <v>1899</v>
      </c>
    </row>
    <row r="34" ht="13.5">
      <c r="A34" s="1">
        <v>1900</v>
      </c>
    </row>
    <row r="35" ht="13.5">
      <c r="A35" s="1">
        <v>1901</v>
      </c>
    </row>
    <row r="36" spans="1:2" ht="13.5">
      <c r="A36" s="1">
        <v>1902</v>
      </c>
      <c r="B36" s="1" t="s">
        <v>0</v>
      </c>
    </row>
    <row r="37" ht="13.5">
      <c r="A37" s="1">
        <v>1903</v>
      </c>
    </row>
    <row r="38" ht="13.5">
      <c r="A38" s="1">
        <v>1904</v>
      </c>
    </row>
    <row r="39" ht="13.5">
      <c r="A39" s="1">
        <v>1905</v>
      </c>
    </row>
    <row r="40" spans="1:2" ht="13.5">
      <c r="A40" s="1">
        <v>1906</v>
      </c>
      <c r="B40" s="1">
        <v>383</v>
      </c>
    </row>
    <row r="41" spans="1:2" ht="13.5">
      <c r="A41" s="1">
        <v>1907</v>
      </c>
      <c r="B41" s="1">
        <v>255</v>
      </c>
    </row>
    <row r="42" spans="1:2" ht="13.5">
      <c r="A42" s="1">
        <v>1908</v>
      </c>
      <c r="B42" s="1">
        <v>179</v>
      </c>
    </row>
    <row r="43" spans="1:2" ht="13.5">
      <c r="A43" s="1">
        <v>1909</v>
      </c>
      <c r="B43" s="1">
        <v>489</v>
      </c>
    </row>
    <row r="44" spans="1:2" ht="13.5">
      <c r="A44" s="1">
        <v>1910</v>
      </c>
      <c r="B44" s="1">
        <v>258</v>
      </c>
    </row>
    <row r="45" spans="1:2" ht="13.5">
      <c r="A45" s="1">
        <v>1911</v>
      </c>
      <c r="B45" s="1">
        <v>183</v>
      </c>
    </row>
    <row r="46" spans="1:2" ht="13.5">
      <c r="A46" s="1">
        <v>1912</v>
      </c>
      <c r="B46" s="1">
        <v>62</v>
      </c>
    </row>
    <row r="47" spans="1:2" ht="13.5">
      <c r="A47" s="1">
        <v>1913</v>
      </c>
      <c r="B47" s="1">
        <v>54</v>
      </c>
    </row>
    <row r="48" spans="1:2" ht="13.5">
      <c r="A48" s="1">
        <v>1914</v>
      </c>
      <c r="B48" s="1">
        <v>16</v>
      </c>
    </row>
    <row r="49" spans="1:2" ht="13.5">
      <c r="A49" s="1">
        <v>1915</v>
      </c>
      <c r="B49" s="1">
        <v>34</v>
      </c>
    </row>
    <row r="50" spans="1:2" ht="13.5">
      <c r="A50" s="1">
        <v>1916</v>
      </c>
      <c r="B50" s="1">
        <v>107</v>
      </c>
    </row>
    <row r="51" spans="1:2" ht="13.5">
      <c r="A51" s="1">
        <v>1917</v>
      </c>
      <c r="B51" s="1">
        <v>57</v>
      </c>
    </row>
    <row r="52" spans="1:2" ht="13.5">
      <c r="A52" s="1">
        <v>1918</v>
      </c>
      <c r="B52" s="1">
        <v>48</v>
      </c>
    </row>
    <row r="53" spans="1:2" ht="13.5">
      <c r="A53" s="1">
        <v>1919</v>
      </c>
      <c r="B53" s="1">
        <v>42</v>
      </c>
    </row>
    <row r="54" spans="1:2" ht="13.5">
      <c r="A54" s="1">
        <v>1920</v>
      </c>
      <c r="B54" s="1">
        <v>16</v>
      </c>
    </row>
    <row r="55" spans="1:2" ht="13.5">
      <c r="A55" s="1">
        <v>1921</v>
      </c>
      <c r="B55" s="1">
        <f aca="true" t="shared" si="0" ref="B55:B88">K55</f>
        <v>0</v>
      </c>
    </row>
    <row r="56" spans="1:2" ht="13.5">
      <c r="A56" s="1">
        <v>1922</v>
      </c>
      <c r="B56" s="1">
        <f t="shared" si="0"/>
        <v>0</v>
      </c>
    </row>
    <row r="57" spans="1:2" ht="13.5">
      <c r="A57" s="1">
        <v>1923</v>
      </c>
      <c r="B57" s="1">
        <f t="shared" si="0"/>
        <v>0</v>
      </c>
    </row>
    <row r="58" spans="1:2" ht="13.5">
      <c r="A58" s="1">
        <v>1924</v>
      </c>
      <c r="B58" s="1">
        <f t="shared" si="0"/>
        <v>0</v>
      </c>
    </row>
    <row r="59" spans="1:2" ht="13.5">
      <c r="A59" s="1">
        <v>1925</v>
      </c>
      <c r="B59" s="1">
        <f t="shared" si="0"/>
        <v>0</v>
      </c>
    </row>
    <row r="60" spans="1:2" ht="13.5">
      <c r="A60" s="1">
        <v>1926</v>
      </c>
      <c r="B60" s="1">
        <f t="shared" si="0"/>
        <v>0</v>
      </c>
    </row>
    <row r="61" spans="1:2" ht="13.5">
      <c r="A61" s="1">
        <v>1927</v>
      </c>
      <c r="B61" s="1">
        <f t="shared" si="0"/>
        <v>0</v>
      </c>
    </row>
    <row r="62" spans="1:2" ht="13.5">
      <c r="A62" s="1">
        <v>1928</v>
      </c>
      <c r="B62" s="1">
        <f t="shared" si="0"/>
        <v>0</v>
      </c>
    </row>
    <row r="63" spans="1:2" ht="13.5">
      <c r="A63" s="1">
        <v>1929</v>
      </c>
      <c r="B63" s="1">
        <f t="shared" si="0"/>
        <v>0</v>
      </c>
    </row>
    <row r="64" spans="1:2" ht="13.5">
      <c r="A64" s="1">
        <v>1930</v>
      </c>
      <c r="B64" s="1">
        <f t="shared" si="0"/>
        <v>0</v>
      </c>
    </row>
    <row r="65" spans="1:2" ht="13.5">
      <c r="A65" s="1">
        <v>1931</v>
      </c>
      <c r="B65" s="1">
        <f t="shared" si="0"/>
        <v>0</v>
      </c>
    </row>
    <row r="66" spans="1:2" ht="13.5">
      <c r="A66" s="1">
        <v>1932</v>
      </c>
      <c r="B66" s="1">
        <f t="shared" si="0"/>
        <v>0</v>
      </c>
    </row>
    <row r="67" spans="1:2" ht="13.5">
      <c r="A67" s="1">
        <v>1933</v>
      </c>
      <c r="B67" s="1">
        <f t="shared" si="0"/>
        <v>0</v>
      </c>
    </row>
    <row r="68" spans="1:2" ht="13.5">
      <c r="A68" s="1">
        <v>1934</v>
      </c>
      <c r="B68" s="1">
        <f t="shared" si="0"/>
        <v>0</v>
      </c>
    </row>
    <row r="69" spans="1:2" ht="13.5">
      <c r="A69" s="1">
        <v>1935</v>
      </c>
      <c r="B69" s="1">
        <f t="shared" si="0"/>
        <v>0</v>
      </c>
    </row>
    <row r="70" spans="1:2" ht="13.5">
      <c r="A70" s="1">
        <v>1936</v>
      </c>
      <c r="B70" s="1">
        <f t="shared" si="0"/>
        <v>0</v>
      </c>
    </row>
    <row r="71" spans="1:2" ht="13.5">
      <c r="A71" s="1">
        <v>1937</v>
      </c>
      <c r="B71" s="1">
        <f t="shared" si="0"/>
        <v>0</v>
      </c>
    </row>
    <row r="72" spans="1:2" ht="13.5">
      <c r="A72" s="1">
        <v>1938</v>
      </c>
      <c r="B72" s="1">
        <f t="shared" si="0"/>
        <v>0</v>
      </c>
    </row>
    <row r="73" spans="1:2" ht="13.5">
      <c r="A73" s="1">
        <v>1939</v>
      </c>
      <c r="B73" s="1">
        <f t="shared" si="0"/>
        <v>0</v>
      </c>
    </row>
    <row r="74" spans="1:2" ht="13.5">
      <c r="A74" s="1">
        <v>1940</v>
      </c>
      <c r="B74" s="1">
        <f t="shared" si="0"/>
        <v>0</v>
      </c>
    </row>
    <row r="75" spans="1:2" ht="13.5">
      <c r="A75" s="1">
        <v>1941</v>
      </c>
      <c r="B75" s="1">
        <f t="shared" si="0"/>
        <v>0</v>
      </c>
    </row>
    <row r="76" spans="1:2" ht="13.5">
      <c r="A76" s="1">
        <v>1942</v>
      </c>
      <c r="B76" s="1">
        <f t="shared" si="0"/>
        <v>0</v>
      </c>
    </row>
    <row r="77" spans="1:2" ht="13.5">
      <c r="A77" s="1">
        <v>1943</v>
      </c>
      <c r="B77" s="1">
        <f t="shared" si="0"/>
        <v>0</v>
      </c>
    </row>
    <row r="78" spans="1:2" ht="13.5">
      <c r="A78" s="1">
        <v>1944</v>
      </c>
      <c r="B78" s="1">
        <f t="shared" si="0"/>
        <v>0</v>
      </c>
    </row>
    <row r="79" spans="1:2" ht="13.5">
      <c r="A79" s="1">
        <v>1945</v>
      </c>
      <c r="B79" s="1">
        <f t="shared" si="0"/>
        <v>0</v>
      </c>
    </row>
    <row r="80" spans="1:2" ht="13.5">
      <c r="A80" s="1">
        <v>1946</v>
      </c>
      <c r="B80" s="1">
        <f t="shared" si="0"/>
        <v>0</v>
      </c>
    </row>
    <row r="81" spans="1:2" ht="13.5">
      <c r="A81" s="1">
        <v>1947</v>
      </c>
      <c r="B81" s="1">
        <f t="shared" si="0"/>
        <v>0</v>
      </c>
    </row>
    <row r="82" spans="1:2" ht="13.5">
      <c r="A82" s="1">
        <v>1948</v>
      </c>
      <c r="B82" s="1">
        <f t="shared" si="0"/>
        <v>0</v>
      </c>
    </row>
    <row r="83" spans="1:2" ht="13.5">
      <c r="A83" s="1">
        <v>1949</v>
      </c>
      <c r="B83" s="1">
        <f t="shared" si="0"/>
        <v>0</v>
      </c>
    </row>
    <row r="84" spans="1:2" ht="13.5">
      <c r="A84" s="1">
        <v>1950</v>
      </c>
      <c r="B84" s="1">
        <f t="shared" si="0"/>
        <v>0</v>
      </c>
    </row>
    <row r="85" spans="1:2" ht="13.5">
      <c r="A85" s="1">
        <v>1951</v>
      </c>
      <c r="B85" s="1">
        <f t="shared" si="0"/>
        <v>0</v>
      </c>
    </row>
    <row r="86" spans="1:2" ht="13.5">
      <c r="A86" s="1">
        <v>1952</v>
      </c>
      <c r="B86" s="1">
        <f t="shared" si="0"/>
        <v>0</v>
      </c>
    </row>
    <row r="87" spans="1:2" ht="13.5">
      <c r="A87" s="1">
        <v>1953</v>
      </c>
      <c r="B87" s="1">
        <f t="shared" si="0"/>
        <v>0</v>
      </c>
    </row>
    <row r="88" spans="1:2" ht="13.5">
      <c r="A88" s="1">
        <v>1954</v>
      </c>
      <c r="B88" s="1">
        <f t="shared" si="0"/>
        <v>0</v>
      </c>
    </row>
    <row r="89" spans="1:2" ht="13.5">
      <c r="A89" s="1">
        <f aca="true" t="shared" si="1" ref="A89:A127">A90-1</f>
        <v>1955</v>
      </c>
      <c r="B89" s="1">
        <v>22</v>
      </c>
    </row>
    <row r="90" spans="1:2" ht="13.5">
      <c r="A90" s="1">
        <f t="shared" si="1"/>
        <v>1956</v>
      </c>
      <c r="B90" s="1">
        <v>45</v>
      </c>
    </row>
    <row r="91" spans="1:12" ht="13.5">
      <c r="A91" s="1">
        <f t="shared" si="1"/>
        <v>1957</v>
      </c>
      <c r="B91" s="1">
        <f aca="true" t="shared" si="2" ref="B91:B135">K91</f>
        <v>420</v>
      </c>
      <c r="C91" s="6">
        <v>278</v>
      </c>
      <c r="D91" s="3"/>
      <c r="E91" s="6">
        <v>278</v>
      </c>
      <c r="F91" s="6">
        <v>142</v>
      </c>
      <c r="G91" s="3"/>
      <c r="H91" s="6">
        <v>142</v>
      </c>
      <c r="I91" s="6">
        <v>420</v>
      </c>
      <c r="J91" s="3"/>
      <c r="K91" s="6">
        <v>420</v>
      </c>
      <c r="L91" s="6">
        <v>62</v>
      </c>
    </row>
    <row r="92" spans="1:12" ht="13.5">
      <c r="A92" s="1">
        <f t="shared" si="1"/>
        <v>1958</v>
      </c>
      <c r="B92" s="1">
        <f t="shared" si="2"/>
        <v>561</v>
      </c>
      <c r="C92" s="6">
        <v>372</v>
      </c>
      <c r="D92" s="3"/>
      <c r="E92" s="6">
        <v>372</v>
      </c>
      <c r="F92" s="6">
        <v>189</v>
      </c>
      <c r="G92" s="3"/>
      <c r="H92" s="6">
        <v>189</v>
      </c>
      <c r="I92" s="6">
        <v>561</v>
      </c>
      <c r="J92" s="3"/>
      <c r="K92" s="6">
        <v>561</v>
      </c>
      <c r="L92" s="6">
        <v>48</v>
      </c>
    </row>
    <row r="93" spans="1:12" ht="13.5">
      <c r="A93" s="1">
        <f t="shared" si="1"/>
        <v>1959</v>
      </c>
      <c r="B93" s="1">
        <f t="shared" si="2"/>
        <v>663</v>
      </c>
      <c r="C93" s="6">
        <v>434</v>
      </c>
      <c r="D93" s="3"/>
      <c r="E93" s="6">
        <v>434</v>
      </c>
      <c r="F93" s="6">
        <v>229</v>
      </c>
      <c r="G93" s="3"/>
      <c r="H93" s="6">
        <v>229</v>
      </c>
      <c r="I93" s="6">
        <v>663</v>
      </c>
      <c r="J93" s="3"/>
      <c r="K93" s="6">
        <v>663</v>
      </c>
      <c r="L93" s="6">
        <v>39</v>
      </c>
    </row>
    <row r="94" spans="1:12" ht="13.5">
      <c r="A94" s="1">
        <f t="shared" si="1"/>
        <v>1960</v>
      </c>
      <c r="B94" s="1">
        <f t="shared" si="2"/>
        <v>763</v>
      </c>
      <c r="C94" s="6">
        <v>552</v>
      </c>
      <c r="D94" s="3"/>
      <c r="E94" s="6">
        <v>552</v>
      </c>
      <c r="F94" s="6">
        <v>211</v>
      </c>
      <c r="G94" s="3"/>
      <c r="H94" s="6">
        <v>211</v>
      </c>
      <c r="I94" s="6">
        <v>763</v>
      </c>
      <c r="J94" s="3"/>
      <c r="K94" s="6">
        <v>763</v>
      </c>
      <c r="L94" s="6">
        <v>42</v>
      </c>
    </row>
    <row r="95" spans="1:12" ht="13.5">
      <c r="A95" s="1">
        <f t="shared" si="1"/>
        <v>1961</v>
      </c>
      <c r="B95" s="1">
        <f t="shared" si="2"/>
        <v>1503</v>
      </c>
      <c r="C95" s="4">
        <v>1170</v>
      </c>
      <c r="D95" s="3"/>
      <c r="E95" s="4">
        <v>1170</v>
      </c>
      <c r="F95" s="6">
        <v>333</v>
      </c>
      <c r="G95" s="3"/>
      <c r="H95" s="6">
        <v>333</v>
      </c>
      <c r="I95" s="4">
        <v>1503</v>
      </c>
      <c r="J95" s="3"/>
      <c r="K95" s="4">
        <v>1503</v>
      </c>
      <c r="L95" s="6">
        <v>39</v>
      </c>
    </row>
    <row r="96" spans="1:12" ht="13.5">
      <c r="A96" s="1">
        <f t="shared" si="1"/>
        <v>1962</v>
      </c>
      <c r="B96" s="1">
        <f t="shared" si="2"/>
        <v>1829</v>
      </c>
      <c r="C96" s="4">
        <v>1528</v>
      </c>
      <c r="D96" s="3"/>
      <c r="E96" s="4">
        <v>1528</v>
      </c>
      <c r="F96" s="6">
        <v>301</v>
      </c>
      <c r="G96" s="3"/>
      <c r="H96" s="6">
        <v>301</v>
      </c>
      <c r="I96" s="4">
        <v>1829</v>
      </c>
      <c r="J96" s="3"/>
      <c r="K96" s="4">
        <v>1829</v>
      </c>
      <c r="L96" s="6">
        <v>48</v>
      </c>
    </row>
    <row r="97" spans="1:12" ht="13.5">
      <c r="A97" s="1">
        <f t="shared" si="1"/>
        <v>1963</v>
      </c>
      <c r="B97" s="1">
        <f t="shared" si="2"/>
        <v>2248</v>
      </c>
      <c r="C97" s="4">
        <v>1526</v>
      </c>
      <c r="D97" s="3"/>
      <c r="E97" s="4">
        <v>1526</v>
      </c>
      <c r="F97" s="6">
        <v>722</v>
      </c>
      <c r="G97" s="3"/>
      <c r="H97" s="6">
        <v>722</v>
      </c>
      <c r="I97" s="4">
        <v>2248</v>
      </c>
      <c r="J97" s="3"/>
      <c r="K97" s="4">
        <v>2248</v>
      </c>
      <c r="L97" s="6">
        <v>41</v>
      </c>
    </row>
    <row r="98" spans="1:12" ht="13.5">
      <c r="A98" s="1">
        <f t="shared" si="1"/>
        <v>1964</v>
      </c>
      <c r="B98" s="1">
        <f t="shared" si="2"/>
        <v>3159</v>
      </c>
      <c r="C98" s="4">
        <v>2503</v>
      </c>
      <c r="D98" s="3"/>
      <c r="E98" s="4">
        <v>2503</v>
      </c>
      <c r="F98" s="6">
        <v>656</v>
      </c>
      <c r="G98" s="3"/>
      <c r="H98" s="6">
        <v>656</v>
      </c>
      <c r="I98" s="4">
        <v>3159</v>
      </c>
      <c r="J98" s="3"/>
      <c r="K98" s="4">
        <v>3159</v>
      </c>
      <c r="L98" s="6">
        <v>26</v>
      </c>
    </row>
    <row r="99" spans="1:12" ht="13.5">
      <c r="A99" s="1">
        <f t="shared" si="1"/>
        <v>1965</v>
      </c>
      <c r="B99" s="1">
        <f t="shared" si="2"/>
        <v>3231</v>
      </c>
      <c r="C99" s="4">
        <v>2494</v>
      </c>
      <c r="D99" s="3"/>
      <c r="E99" s="4">
        <v>2494</v>
      </c>
      <c r="F99" s="6">
        <v>737</v>
      </c>
      <c r="G99" s="3"/>
      <c r="H99" s="6">
        <v>737</v>
      </c>
      <c r="I99" s="4">
        <v>3231</v>
      </c>
      <c r="J99" s="3"/>
      <c r="K99" s="4">
        <v>3231</v>
      </c>
      <c r="L99" s="6">
        <v>31</v>
      </c>
    </row>
    <row r="100" spans="1:12" ht="13.5">
      <c r="A100" s="1">
        <f t="shared" si="1"/>
        <v>1966</v>
      </c>
      <c r="B100" s="1">
        <f t="shared" si="2"/>
        <v>2346</v>
      </c>
      <c r="C100" s="4">
        <v>1688</v>
      </c>
      <c r="D100" s="3"/>
      <c r="E100" s="4">
        <v>1688</v>
      </c>
      <c r="F100" s="6">
        <v>658</v>
      </c>
      <c r="G100" s="3"/>
      <c r="H100" s="6">
        <v>658</v>
      </c>
      <c r="I100" s="4">
        <v>2346</v>
      </c>
      <c r="J100" s="3"/>
      <c r="K100" s="4">
        <v>2346</v>
      </c>
      <c r="L100" s="6">
        <v>34</v>
      </c>
    </row>
    <row r="101" spans="1:12" ht="13.5">
      <c r="A101" s="1">
        <f t="shared" si="1"/>
        <v>1967</v>
      </c>
      <c r="B101" s="1">
        <f t="shared" si="2"/>
        <v>2632</v>
      </c>
      <c r="C101" s="4">
        <v>2225</v>
      </c>
      <c r="D101" s="3"/>
      <c r="E101" s="4">
        <v>2225</v>
      </c>
      <c r="F101" s="6">
        <v>407</v>
      </c>
      <c r="G101" s="3"/>
      <c r="H101" s="6">
        <v>407</v>
      </c>
      <c r="I101" s="4">
        <v>2632</v>
      </c>
      <c r="J101" s="3"/>
      <c r="K101" s="4">
        <v>2632</v>
      </c>
      <c r="L101" s="6">
        <v>33</v>
      </c>
    </row>
    <row r="102" spans="1:12" ht="13.5">
      <c r="A102" s="1">
        <f t="shared" si="1"/>
        <v>1968</v>
      </c>
      <c r="B102" s="1">
        <f t="shared" si="2"/>
        <v>2268</v>
      </c>
      <c r="C102" s="4">
        <v>1876</v>
      </c>
      <c r="D102" s="3"/>
      <c r="E102" s="4">
        <v>1876</v>
      </c>
      <c r="F102" s="6">
        <v>392</v>
      </c>
      <c r="G102" s="3"/>
      <c r="H102" s="6">
        <v>392</v>
      </c>
      <c r="I102" s="4">
        <v>2268</v>
      </c>
      <c r="J102" s="3"/>
      <c r="K102" s="4">
        <v>2268</v>
      </c>
      <c r="L102" s="6">
        <v>22</v>
      </c>
    </row>
    <row r="103" spans="1:12" ht="13.5">
      <c r="A103" s="1">
        <f t="shared" si="1"/>
        <v>1969</v>
      </c>
      <c r="B103" s="1">
        <f t="shared" si="2"/>
        <v>2908</v>
      </c>
      <c r="C103" s="4">
        <v>2693</v>
      </c>
      <c r="D103" s="3"/>
      <c r="E103" s="4">
        <v>2693</v>
      </c>
      <c r="F103" s="6">
        <v>215</v>
      </c>
      <c r="G103" s="3"/>
      <c r="H103" s="6">
        <v>215</v>
      </c>
      <c r="I103" s="4">
        <v>2908</v>
      </c>
      <c r="J103" s="3"/>
      <c r="K103" s="4">
        <v>2908</v>
      </c>
      <c r="L103" s="6">
        <v>23</v>
      </c>
    </row>
    <row r="104" spans="1:12" ht="13.5">
      <c r="A104" s="1">
        <f t="shared" si="1"/>
        <v>1970</v>
      </c>
      <c r="B104" s="1">
        <f t="shared" si="2"/>
        <v>2305</v>
      </c>
      <c r="C104" s="4">
        <v>2175</v>
      </c>
      <c r="D104" s="3"/>
      <c r="E104" s="4">
        <v>2175</v>
      </c>
      <c r="F104" s="6">
        <v>130</v>
      </c>
      <c r="G104" s="3"/>
      <c r="H104" s="6">
        <v>130</v>
      </c>
      <c r="I104" s="4">
        <v>2305</v>
      </c>
      <c r="J104" s="3"/>
      <c r="K104" s="4">
        <v>2305</v>
      </c>
      <c r="L104" s="6">
        <v>29</v>
      </c>
    </row>
    <row r="105" spans="1:12" ht="13.5">
      <c r="A105" s="1">
        <f t="shared" si="1"/>
        <v>1971</v>
      </c>
      <c r="B105" s="1">
        <f t="shared" si="2"/>
        <v>1813</v>
      </c>
      <c r="C105" s="4">
        <v>1772</v>
      </c>
      <c r="D105" s="3"/>
      <c r="E105" s="4">
        <v>1772</v>
      </c>
      <c r="F105" s="6">
        <v>41</v>
      </c>
      <c r="G105" s="3"/>
      <c r="H105" s="6">
        <v>41</v>
      </c>
      <c r="I105" s="4">
        <v>1813</v>
      </c>
      <c r="J105" s="3"/>
      <c r="K105" s="4">
        <v>1813</v>
      </c>
      <c r="L105" s="6">
        <v>24</v>
      </c>
    </row>
    <row r="106" spans="1:12" ht="13.5">
      <c r="A106" s="1">
        <f t="shared" si="1"/>
        <v>1972</v>
      </c>
      <c r="B106" s="1">
        <f t="shared" si="2"/>
        <v>3676</v>
      </c>
      <c r="C106" s="4">
        <v>3563</v>
      </c>
      <c r="D106" s="3"/>
      <c r="E106" s="4">
        <v>3563</v>
      </c>
      <c r="F106" s="6">
        <v>113</v>
      </c>
      <c r="G106" s="3"/>
      <c r="H106" s="6">
        <v>113</v>
      </c>
      <c r="I106" s="4">
        <v>3676</v>
      </c>
      <c r="J106" s="3"/>
      <c r="K106" s="4">
        <v>3676</v>
      </c>
      <c r="L106" s="6">
        <v>22</v>
      </c>
    </row>
    <row r="107" spans="1:12" ht="13.5">
      <c r="A107" s="1">
        <f t="shared" si="1"/>
        <v>1973</v>
      </c>
      <c r="B107" s="1">
        <f t="shared" si="2"/>
        <v>1306</v>
      </c>
      <c r="C107" s="4">
        <v>1207</v>
      </c>
      <c r="D107" s="3"/>
      <c r="E107" s="4">
        <v>1207</v>
      </c>
      <c r="F107" s="6">
        <v>99</v>
      </c>
      <c r="G107" s="3"/>
      <c r="H107" s="6">
        <v>99</v>
      </c>
      <c r="I107" s="4">
        <v>1306</v>
      </c>
      <c r="J107" s="3"/>
      <c r="K107" s="4">
        <v>1306</v>
      </c>
      <c r="L107" s="6">
        <v>30</v>
      </c>
    </row>
    <row r="108" spans="1:12" ht="13.5">
      <c r="A108" s="1">
        <f t="shared" si="1"/>
        <v>1974</v>
      </c>
      <c r="B108" s="1">
        <f t="shared" si="2"/>
        <v>1394</v>
      </c>
      <c r="C108" s="4">
        <v>1279</v>
      </c>
      <c r="D108" s="3"/>
      <c r="E108" s="4">
        <v>1279</v>
      </c>
      <c r="F108" s="6">
        <v>115</v>
      </c>
      <c r="G108" s="3"/>
      <c r="H108" s="6">
        <v>115</v>
      </c>
      <c r="I108" s="4">
        <v>1394</v>
      </c>
      <c r="J108" s="3"/>
      <c r="K108" s="4">
        <v>1394</v>
      </c>
      <c r="L108" s="6">
        <v>42</v>
      </c>
    </row>
    <row r="109" spans="1:12" ht="13.5">
      <c r="A109" s="1">
        <f t="shared" si="1"/>
        <v>1975</v>
      </c>
      <c r="B109" s="1">
        <f t="shared" si="2"/>
        <v>1588</v>
      </c>
      <c r="C109" s="4">
        <v>1415</v>
      </c>
      <c r="D109" s="3"/>
      <c r="E109" s="4">
        <v>1415</v>
      </c>
      <c r="F109" s="6">
        <v>173</v>
      </c>
      <c r="G109" s="3"/>
      <c r="H109" s="6">
        <v>173</v>
      </c>
      <c r="I109" s="4">
        <v>1588</v>
      </c>
      <c r="J109" s="3"/>
      <c r="K109" s="4">
        <v>1588</v>
      </c>
      <c r="L109" s="6">
        <v>56</v>
      </c>
    </row>
    <row r="110" spans="1:12" ht="13.5">
      <c r="A110" s="1">
        <f t="shared" si="1"/>
        <v>1976</v>
      </c>
      <c r="B110" s="1">
        <f t="shared" si="2"/>
        <v>2816</v>
      </c>
      <c r="C110" s="4">
        <v>2577</v>
      </c>
      <c r="D110" s="3"/>
      <c r="E110" s="4">
        <v>2577</v>
      </c>
      <c r="F110" s="6">
        <v>239</v>
      </c>
      <c r="G110" s="3"/>
      <c r="H110" s="6">
        <v>239</v>
      </c>
      <c r="I110" s="4">
        <v>2816</v>
      </c>
      <c r="J110" s="3"/>
      <c r="K110" s="4">
        <v>2816</v>
      </c>
      <c r="L110" s="6">
        <v>103</v>
      </c>
    </row>
    <row r="111" spans="1:12" ht="13.5">
      <c r="A111" s="1">
        <f t="shared" si="1"/>
        <v>1977</v>
      </c>
      <c r="B111" s="1">
        <f t="shared" si="2"/>
        <v>2571</v>
      </c>
      <c r="C111" s="4">
        <v>2340</v>
      </c>
      <c r="D111" s="3"/>
      <c r="E111" s="4">
        <v>2340</v>
      </c>
      <c r="F111" s="6">
        <v>231</v>
      </c>
      <c r="G111" s="3"/>
      <c r="H111" s="6">
        <v>231</v>
      </c>
      <c r="I111" s="4">
        <v>2571</v>
      </c>
      <c r="J111" s="3"/>
      <c r="K111" s="4">
        <v>2571</v>
      </c>
      <c r="L111" s="6">
        <v>229</v>
      </c>
    </row>
    <row r="112" spans="1:12" ht="13.5">
      <c r="A112" s="1">
        <f t="shared" si="1"/>
        <v>1978</v>
      </c>
      <c r="B112" s="1">
        <f t="shared" si="2"/>
        <v>3265</v>
      </c>
      <c r="C112" s="4">
        <v>2959</v>
      </c>
      <c r="D112" s="3"/>
      <c r="E112" s="4">
        <v>2959</v>
      </c>
      <c r="F112" s="6">
        <v>306</v>
      </c>
      <c r="G112" s="3"/>
      <c r="H112" s="6">
        <v>306</v>
      </c>
      <c r="I112" s="4">
        <v>3265</v>
      </c>
      <c r="J112" s="3"/>
      <c r="K112" s="4">
        <v>3265</v>
      </c>
      <c r="L112" s="6">
        <v>163</v>
      </c>
    </row>
    <row r="113" spans="1:12" ht="13.5">
      <c r="A113" s="1">
        <f t="shared" si="1"/>
        <v>1979</v>
      </c>
      <c r="B113" s="1">
        <f t="shared" si="2"/>
        <v>2867</v>
      </c>
      <c r="C113" s="4">
        <v>2495</v>
      </c>
      <c r="D113" s="3"/>
      <c r="E113" s="4">
        <v>2495</v>
      </c>
      <c r="F113" s="6">
        <v>372</v>
      </c>
      <c r="G113" s="3"/>
      <c r="H113" s="6">
        <v>372</v>
      </c>
      <c r="I113" s="4">
        <v>2867</v>
      </c>
      <c r="J113" s="3"/>
      <c r="K113" s="4">
        <v>2867</v>
      </c>
      <c r="L113" s="6">
        <v>168</v>
      </c>
    </row>
    <row r="114" spans="1:12" ht="13.5">
      <c r="A114" s="1">
        <f t="shared" si="1"/>
        <v>1980</v>
      </c>
      <c r="B114" s="1">
        <f t="shared" si="2"/>
        <v>3469</v>
      </c>
      <c r="C114" s="4">
        <v>2839</v>
      </c>
      <c r="D114" s="2"/>
      <c r="E114" s="4">
        <v>2839</v>
      </c>
      <c r="F114" s="6">
        <v>550</v>
      </c>
      <c r="G114" s="6">
        <v>80</v>
      </c>
      <c r="H114" s="6">
        <v>630</v>
      </c>
      <c r="I114" s="4">
        <v>3389</v>
      </c>
      <c r="J114" s="6">
        <v>80</v>
      </c>
      <c r="K114" s="4">
        <v>3469</v>
      </c>
      <c r="L114" s="6">
        <v>179</v>
      </c>
    </row>
    <row r="115" spans="1:12" ht="13.5">
      <c r="A115" s="1">
        <f t="shared" si="1"/>
        <v>1981</v>
      </c>
      <c r="B115" s="1">
        <f t="shared" si="2"/>
        <v>3757</v>
      </c>
      <c r="C115" s="4">
        <v>2989</v>
      </c>
      <c r="D115" s="2"/>
      <c r="E115" s="4">
        <v>2989</v>
      </c>
      <c r="F115" s="6">
        <v>644</v>
      </c>
      <c r="G115" s="6">
        <v>124</v>
      </c>
      <c r="H115" s="6">
        <v>768</v>
      </c>
      <c r="I115" s="4">
        <v>3633</v>
      </c>
      <c r="J115" s="6">
        <v>124</v>
      </c>
      <c r="K115" s="4">
        <v>3757</v>
      </c>
      <c r="L115" s="6">
        <v>327</v>
      </c>
    </row>
    <row r="116" spans="1:12" ht="13.5">
      <c r="A116" s="1">
        <f t="shared" si="1"/>
        <v>1982</v>
      </c>
      <c r="B116" s="1">
        <f t="shared" si="2"/>
        <v>4648</v>
      </c>
      <c r="C116" s="4">
        <v>3816</v>
      </c>
      <c r="D116" s="2"/>
      <c r="E116" s="4">
        <v>3816</v>
      </c>
      <c r="F116" s="6">
        <v>698</v>
      </c>
      <c r="G116" s="6">
        <v>134</v>
      </c>
      <c r="H116" s="6">
        <v>832</v>
      </c>
      <c r="I116" s="4">
        <v>4514</v>
      </c>
      <c r="J116" s="6">
        <v>134</v>
      </c>
      <c r="K116" s="4">
        <v>4648</v>
      </c>
      <c r="L116" s="6">
        <v>307</v>
      </c>
    </row>
    <row r="117" spans="1:12" ht="13.5">
      <c r="A117" s="1">
        <f t="shared" si="1"/>
        <v>1983</v>
      </c>
      <c r="B117" s="1">
        <f t="shared" si="2"/>
        <v>6010</v>
      </c>
      <c r="C117" s="4">
        <v>4855</v>
      </c>
      <c r="D117" s="2"/>
      <c r="E117" s="4">
        <v>4855</v>
      </c>
      <c r="F117" s="6">
        <v>847</v>
      </c>
      <c r="G117" s="6">
        <v>308</v>
      </c>
      <c r="H117" s="4">
        <v>1155</v>
      </c>
      <c r="I117" s="4">
        <v>5702</v>
      </c>
      <c r="J117" s="6">
        <v>308</v>
      </c>
      <c r="K117" s="4">
        <v>6010</v>
      </c>
      <c r="L117" s="6">
        <v>397</v>
      </c>
    </row>
    <row r="118" spans="1:12" ht="13.5">
      <c r="A118" s="1">
        <f t="shared" si="1"/>
        <v>1984</v>
      </c>
      <c r="B118" s="1">
        <f t="shared" si="2"/>
        <v>5967</v>
      </c>
      <c r="C118" s="4">
        <v>4515</v>
      </c>
      <c r="D118" s="2"/>
      <c r="E118" s="4">
        <v>4515</v>
      </c>
      <c r="F118" s="4">
        <v>1072</v>
      </c>
      <c r="G118" s="6">
        <v>380</v>
      </c>
      <c r="H118" s="4">
        <v>1452</v>
      </c>
      <c r="I118" s="4">
        <v>5587</v>
      </c>
      <c r="J118" s="6">
        <v>380</v>
      </c>
      <c r="K118" s="4">
        <v>5967</v>
      </c>
      <c r="L118" s="6">
        <v>485</v>
      </c>
    </row>
    <row r="119" spans="1:12" ht="13.5">
      <c r="A119" s="1">
        <f t="shared" si="1"/>
        <v>1985</v>
      </c>
      <c r="B119" s="1">
        <f t="shared" si="2"/>
        <v>6811</v>
      </c>
      <c r="C119" s="4">
        <v>4961</v>
      </c>
      <c r="D119" s="2"/>
      <c r="E119" s="4">
        <v>4961</v>
      </c>
      <c r="F119" s="4">
        <v>1399</v>
      </c>
      <c r="G119" s="6">
        <v>451</v>
      </c>
      <c r="H119" s="4">
        <v>1850</v>
      </c>
      <c r="I119" s="4">
        <v>6360</v>
      </c>
      <c r="J119" s="6">
        <v>451</v>
      </c>
      <c r="K119" s="4">
        <v>6811</v>
      </c>
      <c r="L119" s="6">
        <v>487</v>
      </c>
    </row>
    <row r="120" spans="1:12" ht="13.5">
      <c r="A120" s="1">
        <f t="shared" si="1"/>
        <v>1986</v>
      </c>
      <c r="B120" s="1">
        <f t="shared" si="2"/>
        <v>8659</v>
      </c>
      <c r="C120" s="4">
        <v>6149</v>
      </c>
      <c r="D120" s="2"/>
      <c r="E120" s="4">
        <v>6149</v>
      </c>
      <c r="F120" s="4">
        <v>1741</v>
      </c>
      <c r="G120" s="6">
        <v>769</v>
      </c>
      <c r="H120" s="4">
        <v>2510</v>
      </c>
      <c r="I120" s="4">
        <v>7890</v>
      </c>
      <c r="J120" s="6">
        <v>769</v>
      </c>
      <c r="K120" s="4">
        <v>8659</v>
      </c>
      <c r="L120" s="6">
        <v>557</v>
      </c>
    </row>
    <row r="121" spans="1:12" ht="13.5">
      <c r="A121" s="1">
        <f t="shared" si="1"/>
        <v>1987</v>
      </c>
      <c r="B121" s="1">
        <f t="shared" si="2"/>
        <v>7965</v>
      </c>
      <c r="C121" s="4">
        <v>4989</v>
      </c>
      <c r="D121" s="2"/>
      <c r="E121" s="4">
        <v>4989</v>
      </c>
      <c r="F121" s="4">
        <v>2084</v>
      </c>
      <c r="G121" s="6">
        <v>892</v>
      </c>
      <c r="H121" s="4">
        <v>2976</v>
      </c>
      <c r="I121" s="4">
        <v>7073</v>
      </c>
      <c r="J121" s="6">
        <v>892</v>
      </c>
      <c r="K121" s="4">
        <v>7965</v>
      </c>
      <c r="L121" s="6">
        <v>753</v>
      </c>
    </row>
    <row r="122" spans="1:12" ht="13.5">
      <c r="A122" s="1">
        <f t="shared" si="1"/>
        <v>1988</v>
      </c>
      <c r="B122" s="1">
        <f t="shared" si="2"/>
        <v>12605</v>
      </c>
      <c r="C122" s="4">
        <v>9579</v>
      </c>
      <c r="D122" s="2"/>
      <c r="E122" s="4">
        <v>9579</v>
      </c>
      <c r="F122" s="4">
        <v>2018</v>
      </c>
      <c r="G122" s="4">
        <v>1008</v>
      </c>
      <c r="H122" s="4">
        <v>3026</v>
      </c>
      <c r="I122" s="4">
        <v>11597</v>
      </c>
      <c r="J122" s="4">
        <v>1008</v>
      </c>
      <c r="K122" s="4">
        <v>12605</v>
      </c>
      <c r="L122" s="4">
        <v>1408</v>
      </c>
    </row>
    <row r="123" spans="1:12" ht="13.5">
      <c r="A123" s="1">
        <f t="shared" si="1"/>
        <v>1989</v>
      </c>
      <c r="B123" s="1">
        <f t="shared" si="2"/>
        <v>13777</v>
      </c>
      <c r="C123" s="5">
        <v>9676</v>
      </c>
      <c r="D123" s="3"/>
      <c r="E123" s="4">
        <v>9676</v>
      </c>
      <c r="F123" s="4">
        <v>2204</v>
      </c>
      <c r="G123" s="4">
        <v>1897</v>
      </c>
      <c r="H123" s="4">
        <v>4101</v>
      </c>
      <c r="I123" s="4">
        <v>11880</v>
      </c>
      <c r="J123" s="4">
        <v>1897</v>
      </c>
      <c r="K123" s="4">
        <v>13777</v>
      </c>
      <c r="L123" s="4">
        <v>1459</v>
      </c>
    </row>
    <row r="124" spans="1:12" ht="13.5">
      <c r="A124" s="1">
        <f t="shared" si="1"/>
        <v>1990</v>
      </c>
      <c r="B124" s="1">
        <f t="shared" si="2"/>
        <v>16134</v>
      </c>
      <c r="C124" s="4">
        <v>9607</v>
      </c>
      <c r="D124" s="2"/>
      <c r="E124" s="4">
        <v>9607</v>
      </c>
      <c r="F124" s="4">
        <v>3528</v>
      </c>
      <c r="G124" s="4">
        <v>2999</v>
      </c>
      <c r="H124" s="4">
        <v>6527</v>
      </c>
      <c r="I124" s="4">
        <v>13135</v>
      </c>
      <c r="J124" s="4">
        <v>2999</v>
      </c>
      <c r="K124" s="4">
        <v>16134</v>
      </c>
      <c r="L124" s="4">
        <v>2028</v>
      </c>
    </row>
    <row r="125" spans="1:12" ht="13.5">
      <c r="A125" s="1">
        <f t="shared" si="1"/>
        <v>1991</v>
      </c>
      <c r="B125" s="1">
        <f t="shared" si="2"/>
        <v>18119</v>
      </c>
      <c r="C125" s="4">
        <v>10596</v>
      </c>
      <c r="D125" s="2"/>
      <c r="E125" s="4">
        <v>10596</v>
      </c>
      <c r="F125" s="4">
        <v>4002</v>
      </c>
      <c r="G125" s="4">
        <v>3521</v>
      </c>
      <c r="H125" s="4">
        <v>7523</v>
      </c>
      <c r="I125" s="4">
        <v>14598</v>
      </c>
      <c r="J125" s="4">
        <v>3521</v>
      </c>
      <c r="K125" s="4">
        <v>18119</v>
      </c>
      <c r="L125" s="4">
        <v>2323</v>
      </c>
    </row>
    <row r="126" spans="1:12" ht="13.5">
      <c r="A126" s="1">
        <f t="shared" si="1"/>
        <v>1992</v>
      </c>
      <c r="B126" s="1">
        <f t="shared" si="2"/>
        <v>21106</v>
      </c>
      <c r="C126" s="4">
        <v>12758</v>
      </c>
      <c r="D126" s="2"/>
      <c r="E126" s="4">
        <v>12758</v>
      </c>
      <c r="F126" s="4">
        <v>4350</v>
      </c>
      <c r="G126" s="4">
        <v>3998</v>
      </c>
      <c r="H126" s="4">
        <v>8348</v>
      </c>
      <c r="I126" s="4">
        <v>17108</v>
      </c>
      <c r="J126" s="4">
        <v>3998</v>
      </c>
      <c r="K126" s="4">
        <v>21106</v>
      </c>
      <c r="L126" s="4">
        <v>2505</v>
      </c>
    </row>
    <row r="127" spans="1:12" ht="13.5">
      <c r="A127" s="1">
        <f t="shared" si="1"/>
        <v>1993</v>
      </c>
      <c r="B127" s="1">
        <f t="shared" si="2"/>
        <v>26843</v>
      </c>
      <c r="C127" s="4">
        <v>16402</v>
      </c>
      <c r="D127" s="2"/>
      <c r="E127" s="4">
        <v>16402</v>
      </c>
      <c r="F127" s="4">
        <v>5445</v>
      </c>
      <c r="G127" s="4">
        <v>4996</v>
      </c>
      <c r="H127" s="4">
        <v>10441</v>
      </c>
      <c r="I127" s="4">
        <v>21847</v>
      </c>
      <c r="J127" s="4">
        <v>4996</v>
      </c>
      <c r="K127" s="4">
        <v>26843</v>
      </c>
      <c r="L127" s="4">
        <v>3439</v>
      </c>
    </row>
    <row r="128" spans="1:12" ht="13.5">
      <c r="A128" s="1">
        <v>1994</v>
      </c>
      <c r="B128" s="1">
        <f t="shared" si="2"/>
        <v>28922</v>
      </c>
      <c r="C128" s="4">
        <v>15723</v>
      </c>
      <c r="D128" s="4">
        <v>2272</v>
      </c>
      <c r="E128" s="4">
        <v>17995</v>
      </c>
      <c r="F128" s="4">
        <v>5568</v>
      </c>
      <c r="G128" s="4">
        <v>5359</v>
      </c>
      <c r="H128" s="4">
        <v>10927</v>
      </c>
      <c r="I128" s="4">
        <v>21291</v>
      </c>
      <c r="J128" s="4">
        <v>7631</v>
      </c>
      <c r="K128" s="4">
        <v>28922</v>
      </c>
      <c r="L128" s="4">
        <v>3384</v>
      </c>
    </row>
    <row r="129" spans="1:12" ht="13.5">
      <c r="A129" s="1">
        <v>1995</v>
      </c>
      <c r="B129" s="1">
        <f t="shared" si="2"/>
        <v>40393</v>
      </c>
      <c r="C129" s="4">
        <v>22371</v>
      </c>
      <c r="D129" s="4">
        <v>3195</v>
      </c>
      <c r="E129" s="4">
        <v>25566</v>
      </c>
      <c r="F129" s="4">
        <v>7518</v>
      </c>
      <c r="G129" s="4">
        <v>7309</v>
      </c>
      <c r="H129" s="4">
        <v>14827</v>
      </c>
      <c r="I129" s="4">
        <v>29889</v>
      </c>
      <c r="J129" s="4">
        <v>10504</v>
      </c>
      <c r="K129" s="4">
        <v>40393</v>
      </c>
      <c r="L129" s="4">
        <v>4056</v>
      </c>
    </row>
    <row r="130" spans="1:12" ht="13.5">
      <c r="A130" s="1">
        <v>1996</v>
      </c>
      <c r="B130" s="1">
        <f t="shared" si="2"/>
        <v>46634</v>
      </c>
      <c r="C130" s="4">
        <v>19610</v>
      </c>
      <c r="D130" s="4">
        <v>3312</v>
      </c>
      <c r="E130" s="4">
        <v>22922</v>
      </c>
      <c r="F130" s="4">
        <v>11540</v>
      </c>
      <c r="G130" s="4">
        <v>12172</v>
      </c>
      <c r="H130" s="4">
        <v>23712</v>
      </c>
      <c r="I130" s="4">
        <v>31150</v>
      </c>
      <c r="J130" s="4">
        <v>15484</v>
      </c>
      <c r="K130" s="4">
        <v>46634</v>
      </c>
      <c r="L130" s="4">
        <v>5005</v>
      </c>
    </row>
    <row r="131" spans="1:12" ht="13.5">
      <c r="A131" s="1">
        <f aca="true" t="shared" si="3" ref="A131:A136">A130+1</f>
        <v>1997</v>
      </c>
      <c r="B131" s="1">
        <f t="shared" si="2"/>
        <v>54886</v>
      </c>
      <c r="C131" s="4">
        <v>20650</v>
      </c>
      <c r="D131" s="4">
        <v>4695</v>
      </c>
      <c r="E131" s="4">
        <v>25345</v>
      </c>
      <c r="F131" s="4">
        <v>13543</v>
      </c>
      <c r="G131" s="4">
        <v>15998</v>
      </c>
      <c r="H131" s="4">
        <v>29541</v>
      </c>
      <c r="I131" s="4">
        <v>34193</v>
      </c>
      <c r="J131" s="4">
        <v>20693</v>
      </c>
      <c r="K131" s="4">
        <v>54886</v>
      </c>
      <c r="L131" s="4">
        <v>4903</v>
      </c>
    </row>
    <row r="132" spans="1:12" ht="13.5">
      <c r="A132" s="1">
        <f t="shared" si="3"/>
        <v>1998</v>
      </c>
      <c r="B132" s="1">
        <f t="shared" si="2"/>
        <v>84602</v>
      </c>
      <c r="C132" s="4">
        <v>32085</v>
      </c>
      <c r="D132" s="4">
        <v>18744</v>
      </c>
      <c r="E132" s="4">
        <v>50829</v>
      </c>
      <c r="F132" s="4">
        <v>12160</v>
      </c>
      <c r="G132" s="4">
        <v>21613</v>
      </c>
      <c r="H132" s="4">
        <v>33773</v>
      </c>
      <c r="I132" s="4">
        <v>44245</v>
      </c>
      <c r="J132" s="4">
        <v>40357</v>
      </c>
      <c r="K132" s="4">
        <v>84602</v>
      </c>
      <c r="L132" s="4">
        <v>4476</v>
      </c>
    </row>
    <row r="133" spans="1:12" ht="13.5">
      <c r="A133" s="1">
        <f t="shared" si="3"/>
        <v>1999</v>
      </c>
      <c r="B133" s="1">
        <f t="shared" si="2"/>
        <v>71008</v>
      </c>
      <c r="C133" s="4">
        <v>23359</v>
      </c>
      <c r="D133" s="4">
        <v>16958</v>
      </c>
      <c r="E133" s="4">
        <v>40317</v>
      </c>
      <c r="F133" s="4">
        <v>10840</v>
      </c>
      <c r="G133" s="4">
        <v>19851</v>
      </c>
      <c r="H133" s="4">
        <v>30691</v>
      </c>
      <c r="I133" s="4">
        <v>34199</v>
      </c>
      <c r="J133" s="4">
        <v>36809</v>
      </c>
      <c r="K133" s="4">
        <v>71008</v>
      </c>
      <c r="L133" s="4">
        <v>3839</v>
      </c>
    </row>
    <row r="134" spans="1:12" ht="13.5">
      <c r="A134" s="1">
        <f t="shared" si="3"/>
        <v>2000</v>
      </c>
      <c r="B134" s="1">
        <f t="shared" si="2"/>
        <v>71721</v>
      </c>
      <c r="C134" s="4">
        <v>24797</v>
      </c>
      <c r="D134" s="4">
        <v>21115</v>
      </c>
      <c r="E134" s="4">
        <f>SUM(C134:D134)</f>
        <v>45912</v>
      </c>
      <c r="F134" s="4">
        <v>9556</v>
      </c>
      <c r="G134" s="4">
        <v>16253</v>
      </c>
      <c r="H134" s="4">
        <f>SUM(F134:G134)</f>
        <v>25809</v>
      </c>
      <c r="I134" s="4">
        <f aca="true" t="shared" si="4" ref="I134:J136">C134+F134</f>
        <v>34353</v>
      </c>
      <c r="J134" s="4">
        <f t="shared" si="4"/>
        <v>37368</v>
      </c>
      <c r="K134" s="4">
        <f>SUM(I134:J134)</f>
        <v>71721</v>
      </c>
      <c r="L134" s="4">
        <v>3583</v>
      </c>
    </row>
    <row r="135" spans="1:12" ht="13.5">
      <c r="A135" s="1">
        <f t="shared" si="3"/>
        <v>2001</v>
      </c>
      <c r="B135" s="1">
        <f t="shared" si="2"/>
        <v>60645</v>
      </c>
      <c r="C135" s="4">
        <v>19753</v>
      </c>
      <c r="D135" s="4">
        <v>16499</v>
      </c>
      <c r="E135" s="4">
        <f>SUM(C135:D135)</f>
        <v>36252</v>
      </c>
      <c r="F135" s="4">
        <v>9359</v>
      </c>
      <c r="G135" s="4">
        <v>15034</v>
      </c>
      <c r="H135" s="4">
        <f>SUM(F135:G135)</f>
        <v>24393</v>
      </c>
      <c r="I135" s="4">
        <f t="shared" si="4"/>
        <v>29112</v>
      </c>
      <c r="J135" s="4">
        <f t="shared" si="4"/>
        <v>31533</v>
      </c>
      <c r="K135" s="4">
        <f>SUM(I135:J135)</f>
        <v>60645</v>
      </c>
      <c r="L135" s="4">
        <v>3113</v>
      </c>
    </row>
    <row r="136" spans="1:12" ht="13.5">
      <c r="A136" s="1">
        <f t="shared" si="3"/>
        <v>2002</v>
      </c>
      <c r="B136" s="1">
        <v>59883</v>
      </c>
      <c r="C136" s="4">
        <v>20921</v>
      </c>
      <c r="D136" s="4">
        <v>16680</v>
      </c>
      <c r="E136" s="4">
        <f>SUM(C136:D136)</f>
        <v>37601</v>
      </c>
      <c r="F136" s="4">
        <v>8375</v>
      </c>
      <c r="G136" s="4">
        <v>13907</v>
      </c>
      <c r="H136" s="4">
        <f>SUM(F136:G136)</f>
        <v>22282</v>
      </c>
      <c r="I136" s="4">
        <f t="shared" si="4"/>
        <v>29296</v>
      </c>
      <c r="J136" s="4">
        <f t="shared" si="4"/>
        <v>30587</v>
      </c>
      <c r="K136" s="4">
        <f>SUM(I136:J136)</f>
        <v>59883</v>
      </c>
      <c r="L136" s="4">
        <v>2940</v>
      </c>
    </row>
    <row r="137" spans="1:12" ht="13.5">
      <c r="A137" s="1">
        <v>2003</v>
      </c>
      <c r="B137" s="1">
        <v>60491</v>
      </c>
      <c r="C137" s="4">
        <v>20388</v>
      </c>
      <c r="D137" s="4">
        <v>17438</v>
      </c>
      <c r="E137" s="4">
        <v>38057</v>
      </c>
      <c r="F137" s="4">
        <v>8780</v>
      </c>
      <c r="G137" s="4">
        <v>13885</v>
      </c>
      <c r="H137" s="4">
        <v>20531</v>
      </c>
      <c r="I137" s="4">
        <v>28392</v>
      </c>
      <c r="J137" s="4">
        <v>30196</v>
      </c>
      <c r="K137" s="4">
        <v>58588</v>
      </c>
      <c r="L137" s="4">
        <v>2969</v>
      </c>
    </row>
    <row r="138" spans="1:12" ht="13.5">
      <c r="A138" s="1">
        <v>2004</v>
      </c>
      <c r="B138" s="1">
        <v>69708</v>
      </c>
      <c r="C138" s="4">
        <v>21861</v>
      </c>
      <c r="D138" s="4">
        <v>23277</v>
      </c>
      <c r="E138" s="4">
        <f>C138+D138</f>
        <v>45138</v>
      </c>
      <c r="F138" s="4">
        <v>8931</v>
      </c>
      <c r="G138" s="4">
        <v>15639</v>
      </c>
      <c r="H138" s="4">
        <f>F138+G138</f>
        <v>24570</v>
      </c>
      <c r="I138" s="4">
        <f>SUM(C138+F138)</f>
        <v>30792</v>
      </c>
      <c r="J138" s="4">
        <f aca="true" t="shared" si="5" ref="J138:K140">D138+G138</f>
        <v>38916</v>
      </c>
      <c r="K138" s="4">
        <f t="shared" si="5"/>
        <v>69708</v>
      </c>
      <c r="L138" s="4">
        <v>2790</v>
      </c>
    </row>
    <row r="139" spans="1:12" ht="13.5">
      <c r="A139" s="1">
        <v>2005</v>
      </c>
      <c r="B139" s="1">
        <v>78357</v>
      </c>
      <c r="C139" s="4">
        <v>22525</v>
      </c>
      <c r="D139" s="4">
        <v>27294</v>
      </c>
      <c r="E139" s="4">
        <f>C139+D139</f>
        <v>49819</v>
      </c>
      <c r="F139" s="4">
        <v>10494</v>
      </c>
      <c r="G139" s="4">
        <v>18044</v>
      </c>
      <c r="H139" s="4">
        <f>F139+G139</f>
        <v>28538</v>
      </c>
      <c r="I139" s="4">
        <f>SUM(C139+F139)</f>
        <v>33019</v>
      </c>
      <c r="J139" s="4">
        <f t="shared" si="5"/>
        <v>45338</v>
      </c>
      <c r="K139" s="4">
        <f t="shared" si="5"/>
        <v>78357</v>
      </c>
      <c r="L139" s="4">
        <v>2829</v>
      </c>
    </row>
    <row r="140" spans="1:12" ht="13.5">
      <c r="A140" s="1">
        <v>2006</v>
      </c>
      <c r="B140" s="1">
        <v>69722</v>
      </c>
      <c r="C140" s="4">
        <v>17911</v>
      </c>
      <c r="D140" s="4">
        <v>23228</v>
      </c>
      <c r="E140" s="4">
        <f>C140+D140</f>
        <v>41139</v>
      </c>
      <c r="F140" s="4">
        <v>9775</v>
      </c>
      <c r="G140" s="4">
        <v>18808</v>
      </c>
      <c r="H140" s="4">
        <f>F140+G140</f>
        <v>28583</v>
      </c>
      <c r="I140" s="4">
        <f>SUM(C140+F140)</f>
        <v>27686</v>
      </c>
      <c r="J140" s="4">
        <f t="shared" si="5"/>
        <v>42036</v>
      </c>
      <c r="K140" s="4">
        <f t="shared" si="5"/>
        <v>69722</v>
      </c>
      <c r="L140" s="4">
        <v>2952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4" sqref="J14"/>
    </sheetView>
  </sheetViews>
  <sheetFormatPr defaultColWidth="5.00390625" defaultRowHeight="13.5"/>
  <cols>
    <col min="1" max="1" width="9.25390625" style="8" customWidth="1"/>
    <col min="2" max="16384" width="5.00390625" style="8" customWidth="1"/>
  </cols>
  <sheetData>
    <row r="1" spans="2:13" ht="15.75">
      <c r="B1" s="9">
        <v>36617</v>
      </c>
      <c r="C1" s="9">
        <f aca="true" t="shared" si="0" ref="C1:M1">B1+31</f>
        <v>36648</v>
      </c>
      <c r="D1" s="9">
        <f t="shared" si="0"/>
        <v>36679</v>
      </c>
      <c r="E1" s="9">
        <f t="shared" si="0"/>
        <v>36710</v>
      </c>
      <c r="F1" s="9">
        <f t="shared" si="0"/>
        <v>36741</v>
      </c>
      <c r="G1" s="9">
        <f t="shared" si="0"/>
        <v>36772</v>
      </c>
      <c r="H1" s="9">
        <f t="shared" si="0"/>
        <v>36803</v>
      </c>
      <c r="I1" s="9">
        <f t="shared" si="0"/>
        <v>36834</v>
      </c>
      <c r="J1" s="9">
        <f t="shared" si="0"/>
        <v>36865</v>
      </c>
      <c r="K1" s="9">
        <f t="shared" si="0"/>
        <v>36896</v>
      </c>
      <c r="L1" s="9">
        <f t="shared" si="0"/>
        <v>36927</v>
      </c>
      <c r="M1" s="9">
        <f t="shared" si="0"/>
        <v>36958</v>
      </c>
    </row>
    <row r="2" spans="2:13" ht="15.75">
      <c r="B2" s="8">
        <v>1</v>
      </c>
      <c r="C2" s="8">
        <v>1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1</v>
      </c>
      <c r="L2" s="8">
        <v>1</v>
      </c>
      <c r="M2" s="8">
        <v>1</v>
      </c>
    </row>
    <row r="3" spans="1:9" ht="15.75">
      <c r="A3" s="8" t="s">
        <v>4</v>
      </c>
      <c r="B3" s="8">
        <v>1</v>
      </c>
      <c r="C3" s="8">
        <v>1</v>
      </c>
      <c r="D3" s="8">
        <v>1</v>
      </c>
      <c r="E3" s="8">
        <v>3.5</v>
      </c>
      <c r="F3" s="8">
        <v>1</v>
      </c>
      <c r="G3" s="8">
        <v>0.5</v>
      </c>
      <c r="H3" s="8">
        <v>1</v>
      </c>
      <c r="I3" s="8">
        <v>3</v>
      </c>
    </row>
    <row r="4" spans="1:6" ht="15.75">
      <c r="A4" s="8" t="s">
        <v>3</v>
      </c>
      <c r="B4" s="8">
        <v>1</v>
      </c>
      <c r="C4" s="8">
        <v>1</v>
      </c>
      <c r="D4" s="8">
        <v>1</v>
      </c>
      <c r="E4" s="8">
        <v>7</v>
      </c>
      <c r="F4" s="8">
        <v>2</v>
      </c>
    </row>
    <row r="5" spans="1:6" ht="15.75">
      <c r="A5" s="8" t="s">
        <v>2</v>
      </c>
      <c r="B5" s="8">
        <v>7</v>
      </c>
      <c r="C5" s="8">
        <v>0.5</v>
      </c>
      <c r="D5" s="8">
        <v>2</v>
      </c>
      <c r="E5" s="8">
        <v>1.5</v>
      </c>
      <c r="F5" s="8">
        <v>1</v>
      </c>
    </row>
    <row r="7" spans="1:10" ht="15.75">
      <c r="A7" s="10" t="s">
        <v>5</v>
      </c>
      <c r="C7" s="10" t="s">
        <v>8</v>
      </c>
      <c r="D7" s="10" t="s">
        <v>6</v>
      </c>
      <c r="H7" s="10" t="s">
        <v>7</v>
      </c>
      <c r="J7" s="10" t="s">
        <v>8</v>
      </c>
    </row>
    <row r="8" spans="8:12" ht="15.75">
      <c r="H8" s="11" t="s">
        <v>10</v>
      </c>
      <c r="I8" s="57" t="s">
        <v>9</v>
      </c>
      <c r="J8" s="58"/>
      <c r="K8" s="58"/>
      <c r="L8" s="58"/>
    </row>
    <row r="9" ht="15.75">
      <c r="D9" s="10" t="s">
        <v>11</v>
      </c>
    </row>
  </sheetData>
  <sheetProtection/>
  <mergeCells count="1">
    <mergeCell ref="I8:L8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="141" zoomScaleNormal="141" zoomScalePageLayoutView="0" workbookViewId="0" topLeftCell="A1">
      <selection activeCell="E5" sqref="E5"/>
    </sheetView>
  </sheetViews>
  <sheetFormatPr defaultColWidth="9.00390625" defaultRowHeight="13.5"/>
  <cols>
    <col min="1" max="1" width="7.125" style="1" customWidth="1"/>
    <col min="2" max="2" width="3.875" style="1" customWidth="1"/>
    <col min="3" max="3" width="6.50390625" style="1" customWidth="1"/>
    <col min="4" max="4" width="10.25390625" style="1" customWidth="1"/>
    <col min="5" max="5" width="6.75390625" style="1" customWidth="1"/>
    <col min="6" max="14" width="5.625" style="1" customWidth="1"/>
    <col min="15" max="15" width="11.625" style="1" customWidth="1"/>
    <col min="16" max="16384" width="9.00390625" style="1" customWidth="1"/>
  </cols>
  <sheetData>
    <row r="1" spans="2:4" s="43" customFormat="1" ht="12">
      <c r="B1" s="43" t="e">
        <f>D2/D1</f>
        <v>#DIV/0!</v>
      </c>
      <c r="C1" s="43" t="s">
        <v>108</v>
      </c>
      <c r="D1" s="50" t="e">
        <f>AVERAGE(E5:O44)</f>
        <v>#DIV/0!</v>
      </c>
    </row>
    <row r="2" spans="1:4" s="43" customFormat="1" ht="12">
      <c r="A2" s="50" t="e">
        <f>SUM(E5:O44)</f>
        <v>#DIV/0!</v>
      </c>
      <c r="C2" s="43" t="s">
        <v>109</v>
      </c>
      <c r="D2" s="43" t="e">
        <f>VAR(E5:O44)</f>
        <v>#DIV/0!</v>
      </c>
    </row>
    <row r="3" spans="2:15" s="43" customFormat="1" ht="12">
      <c r="B3" s="42" t="s">
        <v>110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10.5" customHeight="1">
      <c r="B4" s="42" t="s">
        <v>104</v>
      </c>
      <c r="C4" s="42" t="s">
        <v>111</v>
      </c>
      <c r="D4" s="42"/>
      <c r="E4" s="42">
        <v>1992</v>
      </c>
      <c r="F4" s="42">
        <v>1993</v>
      </c>
      <c r="G4" s="42">
        <v>1994</v>
      </c>
      <c r="H4" s="42">
        <v>1995</v>
      </c>
      <c r="I4" s="42">
        <v>1996</v>
      </c>
      <c r="J4" s="42">
        <v>1997</v>
      </c>
      <c r="K4" s="42">
        <v>1998</v>
      </c>
      <c r="L4" s="42">
        <v>1999</v>
      </c>
      <c r="M4" s="42">
        <v>2000</v>
      </c>
      <c r="N4" s="42">
        <v>2001</v>
      </c>
      <c r="O4" s="42">
        <v>2002</v>
      </c>
    </row>
    <row r="5" spans="1:15" ht="10.5" customHeight="1">
      <c r="A5" s="1">
        <v>1</v>
      </c>
      <c r="B5" s="43"/>
      <c r="C5" s="43">
        <v>0.05381220871878911</v>
      </c>
      <c r="D5" s="43"/>
      <c r="E5" s="50">
        <f>IF(Observed!E41="ND","",(Observed!E41-Model!E42)^2/Model!E42/Observed!$C$2)</f>
        <v>0.9183168069062067</v>
      </c>
      <c r="F5" s="50">
        <f>IF(Observed!F41="ND","",(Observed!F41-Model!F42)^2/Model!F42/Observed!$C$2)</f>
        <v>0.8178772620716003</v>
      </c>
      <c r="G5" s="50">
        <f>IF(Observed!G41="ND","",(Observed!G41-Model!G42)^2/Model!G42/Observed!$C$2)</f>
        <v>1.8961327002400747</v>
      </c>
      <c r="H5" s="50">
        <f>IF(Observed!H41="ND","",(Observed!H41-Model!H42)^2/Model!H42/Observed!$C$2)</f>
        <v>0.02648680467389702</v>
      </c>
      <c r="I5" s="50">
        <f>IF(Observed!I41="ND","",(Observed!I41-Model!I42)^2/Model!I42/Observed!$C$2)</f>
        <v>2.2189643078983003</v>
      </c>
      <c r="J5" s="50">
        <f>IF(Observed!J41="ND","",(Observed!J41-Model!J42)^2/Model!J42/Observed!$C$2)</f>
        <v>0.9208737751624103</v>
      </c>
      <c r="K5" s="50">
        <f>IF(Observed!K41="ND","",(Observed!K41-Model!K42)^2/Model!K42/Observed!$C$2)</f>
        <v>1.1979261550940596</v>
      </c>
      <c r="L5" s="50">
        <f>IF(Observed!L41="ND","",(Observed!L41-Model!L42)^2/Model!L42/Observed!$C$2)</f>
        <v>0.17875425624314684</v>
      </c>
      <c r="M5" s="50">
        <f>IF(Observed!M41="ND","",(Observed!M41-Model!M42)^2/Model!M42/Observed!$C$2)</f>
        <v>0.1567893810760724</v>
      </c>
      <c r="N5" s="50">
        <f>IF(Observed!N41="ND","",(Observed!N41-Model!N42)^2/Model!N42/Observed!$C$2)</f>
        <v>0.5874222538026855</v>
      </c>
      <c r="O5" s="50">
        <f>IF(Observed!O41="ND","",(Observed!O41-Model!O42)^2/Model!O42/Observed!$C$2)</f>
        <v>0.05530128696427494</v>
      </c>
    </row>
    <row r="6" spans="1:15" ht="10.5" customHeight="1">
      <c r="A6" s="1">
        <v>1</v>
      </c>
      <c r="B6" s="43"/>
      <c r="C6" s="43">
        <v>0.05519061441438389</v>
      </c>
      <c r="D6" s="43"/>
      <c r="E6" s="50">
        <f>IF(Observed!E31="ND","",(Observed!E31-Model!E32)^2/Model!E32/Observed!$C$2)</f>
        <v>0.7573181804127663</v>
      </c>
      <c r="F6" s="50">
        <f>IF(Observed!F31="ND","",(Observed!F31-Model!F32)^2/Model!F32/Observed!$C$2)</f>
        <v>0.9718992851601171</v>
      </c>
      <c r="G6" s="50">
        <f>IF(Observed!G31="ND","",(Observed!G31-Model!G32)^2/Model!G32/Observed!$C$2)</f>
        <v>0.8965906057980564</v>
      </c>
      <c r="H6" s="50">
        <f>IF(Observed!H31="ND","",(Observed!H31-Model!H32)^2/Model!H32/Observed!$C$2)</f>
        <v>7.412625026482868E-05</v>
      </c>
      <c r="I6" s="50">
        <f>IF(Observed!I31="ND","",(Observed!I31-Model!I32)^2/Model!I32/Observed!$C$2)</f>
        <v>0.30458733975115126</v>
      </c>
      <c r="J6" s="50">
        <f>IF(Observed!J31="ND","",(Observed!J31-Model!J32)^2/Model!J32/Observed!$C$2)</f>
        <v>1.9350037046602373</v>
      </c>
      <c r="K6" s="50">
        <f>IF(Observed!K31="ND","",(Observed!K31-Model!K32)^2/Model!K32/Observed!$C$2)</f>
        <v>0.06492139124944121</v>
      </c>
      <c r="L6" s="50">
        <f>IF(Observed!L31="ND","",(Observed!L31-Model!L32)^2/Model!L32/Observed!$C$2)</f>
        <v>0.01616554776282192</v>
      </c>
      <c r="M6" s="50">
        <f>IF(Observed!M31="ND","",(Observed!M31-Model!M32)^2/Model!M32/Observed!$C$2)</f>
        <v>0.18841249704522928</v>
      </c>
      <c r="N6" s="50">
        <f>IF(Observed!N31="ND","",(Observed!N31-Model!N32)^2/Model!N32/Observed!$C$2)</f>
        <v>0.8015573207941926</v>
      </c>
      <c r="O6" s="50">
        <f>IF(Observed!O31="ND","",(Observed!O31-Model!O32)^2/Model!O32/Observed!$C$2)</f>
        <v>0.29975820234099765</v>
      </c>
    </row>
    <row r="7" spans="1:15" ht="10.5" customHeight="1">
      <c r="A7" s="1">
        <v>1</v>
      </c>
      <c r="B7" s="43"/>
      <c r="C7" s="43">
        <v>0.07115650342309099</v>
      </c>
      <c r="D7" s="43"/>
      <c r="E7" s="50">
        <f>IF(Observed!E32="ND","",(Observed!E32-Model!E33)^2/Model!E33/Observed!$C$2)</f>
        <v>0.20950012566334178</v>
      </c>
      <c r="F7" s="50">
        <f>IF(Observed!F32="ND","",(Observed!F32-Model!F33)^2/Model!F33/Observed!$C$2)</f>
        <v>0.09704234133726265</v>
      </c>
      <c r="G7" s="50">
        <f>IF(Observed!G32="ND","",(Observed!G32-Model!G33)^2/Model!G33/Observed!$C$2)</f>
        <v>8.75160400062236E-05</v>
      </c>
      <c r="H7" s="50">
        <f>IF(Observed!H32="ND","",(Observed!H32-Model!H33)^2/Model!H33/Observed!$C$2)</f>
        <v>0.01593425684346068</v>
      </c>
      <c r="I7" s="50">
        <f>IF(Observed!I32="ND","",(Observed!I32-Model!I33)^2/Model!I33/Observed!$C$2)</f>
        <v>0.0018288633342075334</v>
      </c>
      <c r="J7" s="50">
        <f>IF(Observed!J32="ND","",(Observed!J32-Model!J33)^2/Model!J33/Observed!$C$2)</f>
        <v>0.027746481125308153</v>
      </c>
      <c r="K7" s="50">
        <f>IF(Observed!K32="ND","",(Observed!K32-Model!K33)^2/Model!K33/Observed!$C$2)</f>
        <v>0.08660080697768162</v>
      </c>
      <c r="L7" s="50">
        <f>IF(Observed!L32="ND","",(Observed!L32-Model!L33)^2/Model!L33/Observed!$C$2)</f>
        <v>0.6726920714435596</v>
      </c>
      <c r="M7" s="50">
        <f>IF(Observed!M32="ND","",(Observed!M32-Model!M33)^2/Model!M33/Observed!$C$2)</f>
        <v>0.019231483732578946</v>
      </c>
      <c r="N7" s="50">
        <f>IF(Observed!N32="ND","",(Observed!N32-Model!N33)^2/Model!N33/Observed!$C$2)</f>
        <v>0.05356927844871183</v>
      </c>
      <c r="O7" s="50">
        <f>IF(Observed!O32="ND","",(Observed!O32-Model!O33)^2/Model!O33/Observed!$C$2)</f>
        <v>0.0323199992649912</v>
      </c>
    </row>
    <row r="8" spans="1:15" ht="10.5" customHeight="1">
      <c r="A8" s="1">
        <v>1</v>
      </c>
      <c r="B8" s="43"/>
      <c r="C8" s="43">
        <v>0.12273691859562685</v>
      </c>
      <c r="D8" s="43"/>
      <c r="E8" s="50">
        <f>IF(Observed!E11="ND","",(Observed!E11-Model!E12)^2/Model!E12/Observed!$C$2)</f>
        <v>0.04038651421941903</v>
      </c>
      <c r="F8" s="50">
        <f>IF(Observed!F11="ND","",(Observed!F11-Model!F12)^2/Model!F12/Observed!$C$2)</f>
        <v>0.05830598174638522</v>
      </c>
      <c r="G8" s="50">
        <f>IF(Observed!G11="ND","",(Observed!G11-Model!G12)^2/Model!G12/Observed!$C$2)</f>
        <v>1.818964611908493</v>
      </c>
      <c r="H8" s="50">
        <f>IF(Observed!H11="ND","",(Observed!H11-Model!H12)^2/Model!H12/Observed!$C$2)</f>
        <v>0.027643162615861902</v>
      </c>
      <c r="I8" s="50">
        <f>IF(Observed!I11="ND","",(Observed!I11-Model!I12)^2/Model!I12/Observed!$C$2)</f>
        <v>0.3027297191065869</v>
      </c>
      <c r="J8" s="50">
        <f>IF(Observed!J11="ND","",(Observed!J11-Model!J12)^2/Model!J12/Observed!$C$2)</f>
        <v>0.14433650793009523</v>
      </c>
      <c r="K8" s="50">
        <f>IF(Observed!K11="ND","",(Observed!K11-Model!K12)^2/Model!K12/Observed!$C$2)</f>
        <v>0.0010391406878053685</v>
      </c>
      <c r="L8" s="50">
        <f>IF(Observed!L11="ND","",(Observed!L11-Model!L12)^2/Model!L12/Observed!$C$2)</f>
        <v>0.24016404470632646</v>
      </c>
      <c r="M8" s="50">
        <f>IF(Observed!M11="ND","",(Observed!M11-Model!M12)^2/Model!M12/Observed!$C$2)</f>
        <v>0.23518091509356748</v>
      </c>
      <c r="N8" s="50">
        <f>IF(Observed!N11="ND","",(Observed!N11-Model!N12)^2/Model!N12/Observed!$C$2)</f>
        <v>0.009079763868431547</v>
      </c>
      <c r="O8" s="50">
        <f>IF(Observed!O11="ND","",(Observed!O11-Model!O12)^2/Model!O12/Observed!$C$2)</f>
        <v>1.2231129513970584</v>
      </c>
    </row>
    <row r="9" spans="1:15" ht="10.5" customHeight="1">
      <c r="A9" s="1">
        <v>1</v>
      </c>
      <c r="B9" s="43"/>
      <c r="C9" s="43">
        <v>0.1336999339092313</v>
      </c>
      <c r="D9" s="43"/>
      <c r="E9" s="50">
        <f>IF(Observed!E8="ND","",(Observed!E8-Model!E9)^2/Model!E9/Observed!$C$2)</f>
        <v>0.9668248318729371</v>
      </c>
      <c r="F9" s="50">
        <f>IF(Observed!F8="ND","",(Observed!F8-Model!F9)^2/Model!F9/Observed!$C$2)</f>
        <v>0.16551020193356109</v>
      </c>
      <c r="G9" s="50">
        <f>IF(Observed!G8="ND","",(Observed!G8-Model!G9)^2/Model!G9/Observed!$C$2)</f>
        <v>0.022411906724433793</v>
      </c>
      <c r="H9" s="50">
        <f>IF(Observed!H8="ND","",(Observed!H8-Model!H9)^2/Model!H9/Observed!$C$2)</f>
        <v>0.027185182996316292</v>
      </c>
      <c r="I9" s="50">
        <f>IF(Observed!I8="ND","",(Observed!I8-Model!I9)^2/Model!I9/Observed!$C$2)</f>
        <v>0.0993309535992639</v>
      </c>
      <c r="J9" s="50">
        <f>IF(Observed!J8="ND","",(Observed!J8-Model!J9)^2/Model!J9/Observed!$C$2)</f>
        <v>0.4522268725871845</v>
      </c>
      <c r="K9" s="50">
        <f>IF(Observed!K8="ND","",(Observed!K8-Model!K9)^2/Model!K9/Observed!$C$2)</f>
        <v>0.2725380980624803</v>
      </c>
      <c r="L9" s="50">
        <f>IF(Observed!L8="ND","",(Observed!L8-Model!L9)^2/Model!L9/Observed!$C$2)</f>
        <v>0.377989392596542</v>
      </c>
      <c r="M9" s="50">
        <f>IF(Observed!M8="ND","",(Observed!M8-Model!M9)^2/Model!M9/Observed!$C$2)</f>
        <v>0.5712975798867548</v>
      </c>
      <c r="N9" s="50">
        <f>IF(Observed!N8="ND","",(Observed!N8-Model!N9)^2/Model!N9/Observed!$C$2)</f>
        <v>1.1471081959864466</v>
      </c>
      <c r="O9" s="50">
        <f>IF(Observed!O8="ND","",(Observed!O8-Model!O9)^2/Model!O9/Observed!$C$2)</f>
        <v>0.606505747495044</v>
      </c>
    </row>
    <row r="10" spans="1:15" ht="10.5" customHeight="1">
      <c r="A10" s="1">
        <v>1</v>
      </c>
      <c r="B10" s="43"/>
      <c r="C10" s="43">
        <v>0.14148199130252959</v>
      </c>
      <c r="D10" s="43"/>
      <c r="E10" s="50">
        <f>IF(Observed!E22="ND","",(Observed!E22-Model!E23)^2/Model!E23/Observed!$C$2)</f>
        <v>0.11597139334201655</v>
      </c>
      <c r="F10" s="50">
        <f>IF(Observed!F22="ND","",(Observed!F22-Model!F23)^2/Model!F23/Observed!$C$2)</f>
        <v>0.08318262297533621</v>
      </c>
      <c r="G10" s="50">
        <f>IF(Observed!G22="ND","",(Observed!G22-Model!G23)^2/Model!G23/Observed!$C$2)</f>
        <v>0.22770796885192485</v>
      </c>
      <c r="H10" s="50">
        <f>IF(Observed!H22="ND","",(Observed!H22-Model!H23)^2/Model!H23/Observed!$C$2)</f>
        <v>0.32659370185263525</v>
      </c>
      <c r="I10" s="50">
        <f>IF(Observed!I22="ND","",(Observed!I22-Model!I23)^2/Model!I23/Observed!$C$2)</f>
        <v>0.04166598165890235</v>
      </c>
      <c r="J10" s="50">
        <f>IF(Observed!J22="ND","",(Observed!J22-Model!J23)^2/Model!J23/Observed!$C$2)</f>
        <v>0.057307869829268984</v>
      </c>
      <c r="K10" s="50">
        <f>IF(Observed!K22="ND","",(Observed!K22-Model!K23)^2/Model!K23/Observed!$C$2)</f>
        <v>0.07182245234434706</v>
      </c>
      <c r="L10" s="50">
        <f>IF(Observed!L22="ND","",(Observed!L22-Model!L23)^2/Model!L23/Observed!$C$2)</f>
        <v>0.06765549272396686</v>
      </c>
      <c r="M10" s="50">
        <f>IF(Observed!M22="ND","",(Observed!M22-Model!M23)^2/Model!M23/Observed!$C$2)</f>
        <v>0.2326989888428735</v>
      </c>
      <c r="N10" s="50">
        <f>IF(Observed!N22="ND","",(Observed!N22-Model!N23)^2/Model!N23/Observed!$C$2)</f>
        <v>0.016886868279639578</v>
      </c>
      <c r="O10" s="50">
        <f>IF(Observed!O22="ND","",(Observed!O22-Model!O23)^2/Model!O23/Observed!$C$2)</f>
        <v>0.7789704495699227</v>
      </c>
    </row>
    <row r="11" spans="1:15" ht="10.5" customHeight="1">
      <c r="A11" s="1">
        <v>1</v>
      </c>
      <c r="B11" s="43"/>
      <c r="C11" s="43">
        <v>0.1525501156010678</v>
      </c>
      <c r="D11" s="43"/>
      <c r="E11" s="50">
        <f>IF(Observed!E33="ND","",(Observed!E33-Model!E34)^2/Model!E34/Observed!$C$2)</f>
        <v>0.46877421224056254</v>
      </c>
      <c r="F11" s="50">
        <f>IF(Observed!F33="ND","",(Observed!F33-Model!F34)^2/Model!F34/Observed!$C$2)</f>
        <v>0.7952864758513251</v>
      </c>
      <c r="G11" s="50">
        <f>IF(Observed!G33="ND","",(Observed!G33-Model!G34)^2/Model!G34/Observed!$C$2)</f>
        <v>0.04581816295499653</v>
      </c>
      <c r="H11" s="50">
        <f>IF(Observed!H33="ND","",(Observed!H33-Model!H34)^2/Model!H34/Observed!$C$2)</f>
        <v>0.590029072564733</v>
      </c>
      <c r="I11" s="50">
        <f>IF(Observed!I33="ND","",(Observed!I33-Model!I34)^2/Model!I34/Observed!$C$2)</f>
        <v>0.013873977327081531</v>
      </c>
      <c r="J11" s="50">
        <f>IF(Observed!J33="ND","",(Observed!J33-Model!J34)^2/Model!J34/Observed!$C$2)</f>
        <v>0.05064575051906829</v>
      </c>
      <c r="K11" s="50">
        <f>IF(Observed!K33="ND","",(Observed!K33-Model!K34)^2/Model!K34/Observed!$C$2)</f>
        <v>0.5090381519735777</v>
      </c>
      <c r="L11" s="50">
        <f>IF(Observed!L33="ND","",(Observed!L33-Model!L34)^2/Model!L34/Observed!$C$2)</f>
        <v>0.48700714464138184</v>
      </c>
      <c r="M11" s="50">
        <f>IF(Observed!M33="ND","",(Observed!M33-Model!M34)^2/Model!M34/Observed!$C$2)</f>
        <v>0.09927188752728745</v>
      </c>
      <c r="N11" s="50">
        <f>IF(Observed!N33="ND","",(Observed!N33-Model!N34)^2/Model!N34/Observed!$C$2)</f>
        <v>1.172467237389926</v>
      </c>
      <c r="O11" s="50">
        <f>IF(Observed!O33="ND","",(Observed!O33-Model!O34)^2/Model!O34/Observed!$C$2)</f>
        <v>0.617028110027926</v>
      </c>
    </row>
    <row r="12" spans="1:15" ht="10.5" customHeight="1">
      <c r="A12" s="1">
        <v>1</v>
      </c>
      <c r="B12" s="43"/>
      <c r="C12" s="43">
        <v>0.16307861731767836</v>
      </c>
      <c r="D12" s="43"/>
      <c r="E12" s="50">
        <f>IF(Observed!E37="ND","",(Observed!E37-Model!E38)^2/Model!E38/Observed!$C$2)</f>
        <v>0.46276059924019375</v>
      </c>
      <c r="F12" s="50">
        <f>IF(Observed!F37="ND","",(Observed!F37-Model!F38)^2/Model!F38/Observed!$C$2)</f>
        <v>0.008954926798858077</v>
      </c>
      <c r="G12" s="50">
        <f>IF(Observed!G37="ND","",(Observed!G37-Model!G38)^2/Model!G38/Observed!$C$2)</f>
        <v>0.03688424908092709</v>
      </c>
      <c r="H12" s="50">
        <f>IF(Observed!H37="ND","",(Observed!H37-Model!H38)^2/Model!H38/Observed!$C$2)</f>
        <v>0.5304104088172504</v>
      </c>
      <c r="I12" s="50">
        <f>IF(Observed!I37="ND","",(Observed!I37-Model!I38)^2/Model!I38/Observed!$C$2)</f>
        <v>0.008100431554154543</v>
      </c>
      <c r="J12" s="50">
        <f>IF(Observed!J37="ND","",(Observed!J37-Model!J38)^2/Model!J38/Observed!$C$2)</f>
        <v>0.08735110179433843</v>
      </c>
      <c r="K12" s="50">
        <f>IF(Observed!K37="ND","",(Observed!K37-Model!K38)^2/Model!K38/Observed!$C$2)</f>
        <v>2.0230548892172027</v>
      </c>
      <c r="L12" s="50">
        <f>IF(Observed!L37="ND","",(Observed!L37-Model!L38)^2/Model!L38/Observed!$C$2)</f>
        <v>0.0015165188233490702</v>
      </c>
      <c r="M12" s="50">
        <f>IF(Observed!M37="ND","",(Observed!M37-Model!M38)^2/Model!M38/Observed!$C$2)</f>
        <v>0.07441789297164207</v>
      </c>
      <c r="N12" s="50">
        <f>IF(Observed!N37="ND","",(Observed!N37-Model!N38)^2/Model!N38/Observed!$C$2)</f>
        <v>0.1112309674935455</v>
      </c>
      <c r="O12" s="50">
        <f>IF(Observed!O37="ND","",(Observed!O37-Model!O38)^2/Model!O38/Observed!$C$2)</f>
        <v>0.34442039285642423</v>
      </c>
    </row>
    <row r="13" spans="1:15" ht="10.5" customHeight="1">
      <c r="A13" s="1">
        <v>1</v>
      </c>
      <c r="B13" s="43"/>
      <c r="C13" s="43">
        <v>0.18483833071961264</v>
      </c>
      <c r="D13" s="43"/>
      <c r="E13" s="50">
        <f>IF(Observed!E34="ND","",(Observed!E34-Model!E35)^2/Model!E35/Observed!$C$2)</f>
        <v>0.05766326974743906</v>
      </c>
      <c r="F13" s="50">
        <f>IF(Observed!F34="ND","",(Observed!F34-Model!F35)^2/Model!F35/Observed!$C$2)</f>
        <v>0.5701254391508315</v>
      </c>
      <c r="G13" s="50">
        <f>IF(Observed!G34="ND","",(Observed!G34-Model!G35)^2/Model!G35/Observed!$C$2)</f>
        <v>0.6094523329239604</v>
      </c>
      <c r="H13" s="50">
        <f>IF(Observed!H34="ND","",(Observed!H34-Model!H35)^2/Model!H35/Observed!$C$2)</f>
        <v>0.011606036601516946</v>
      </c>
      <c r="I13" s="50">
        <f>IF(Observed!I34="ND","",(Observed!I34-Model!I35)^2/Model!I35/Observed!$C$2)</f>
        <v>1.253438012388162</v>
      </c>
      <c r="J13" s="50">
        <f>IF(Observed!J34="ND","",(Observed!J34-Model!J35)^2/Model!J35/Observed!$C$2)</f>
        <v>0.28647555214604886</v>
      </c>
      <c r="K13" s="50">
        <f>IF(Observed!K34="ND","",(Observed!K34-Model!K35)^2/Model!K35/Observed!$C$2)</f>
        <v>0.13646638061930078</v>
      </c>
      <c r="L13" s="50">
        <f>IF(Observed!L34="ND","",(Observed!L34-Model!L35)^2/Model!L35/Observed!$C$2)</f>
        <v>0.00031712278606821576</v>
      </c>
      <c r="M13" s="50">
        <f>IF(Observed!M34="ND","",(Observed!M34-Model!M35)^2/Model!M35/Observed!$C$2)</f>
        <v>0.5293337825625614</v>
      </c>
      <c r="N13" s="50">
        <f>IF(Observed!N34="ND","",(Observed!N34-Model!N35)^2/Model!N35/Observed!$C$2)</f>
        <v>0.001340806552238338</v>
      </c>
      <c r="O13" s="50">
        <f>IF(Observed!O34="ND","",(Observed!O34-Model!O35)^2/Model!O35/Observed!$C$2)</f>
        <v>0.8480134809926436</v>
      </c>
    </row>
    <row r="14" spans="1:15" ht="10.5" customHeight="1">
      <c r="A14" s="1">
        <v>1</v>
      </c>
      <c r="B14" s="43"/>
      <c r="C14" s="43">
        <v>0.21125176290541336</v>
      </c>
      <c r="D14" s="43"/>
      <c r="E14" s="50">
        <f>IF(Observed!E29="ND","",(Observed!E29-Model!E30)^2/Model!E30/Observed!$C$2)</f>
        <v>1.1118290965608522</v>
      </c>
      <c r="F14" s="50">
        <f>IF(Observed!F29="ND","",(Observed!F29-Model!F30)^2/Model!F30/Observed!$C$2)</f>
        <v>0.010972516591816051</v>
      </c>
      <c r="G14" s="50">
        <f>IF(Observed!G29="ND","",(Observed!G29-Model!G30)^2/Model!G30/Observed!$C$2)</f>
        <v>0.0012946712205142413</v>
      </c>
      <c r="H14" s="50">
        <f>IF(Observed!H29="ND","",(Observed!H29-Model!H30)^2/Model!H30/Observed!$C$2)</f>
        <v>0.0660451571087405</v>
      </c>
      <c r="I14" s="50">
        <f>IF(Observed!I29="ND","",(Observed!I29-Model!I30)^2/Model!I30/Observed!$C$2)</f>
        <v>0.25091031343323444</v>
      </c>
      <c r="J14" s="50">
        <f>IF(Observed!J29="ND","",(Observed!J29-Model!J30)^2/Model!J30/Observed!$C$2)</f>
        <v>0.008926977567874299</v>
      </c>
      <c r="K14" s="50">
        <f>IF(Observed!K29="ND","",(Observed!K29-Model!K30)^2/Model!K30/Observed!$C$2)</f>
        <v>0.07444071894174839</v>
      </c>
      <c r="L14" s="50">
        <f>IF(Observed!L29="ND","",(Observed!L29-Model!L30)^2/Model!L30/Observed!$C$2)</f>
      </c>
      <c r="M14" s="50">
        <f>IF(Observed!M29="ND","",(Observed!M29-Model!M30)^2/Model!M30/Observed!$C$2)</f>
      </c>
      <c r="N14" s="50">
        <f>IF(Observed!N29="ND","",(Observed!N29-Model!N30)^2/Model!N30/Observed!$C$2)</f>
      </c>
      <c r="O14" s="50">
        <f>IF(Observed!O29="ND","",(Observed!O29-Model!O30)^2/Model!O30/Observed!$C$2)</f>
      </c>
    </row>
    <row r="15" spans="1:15" ht="10.5" customHeight="1">
      <c r="A15" s="1">
        <v>1</v>
      </c>
      <c r="B15" s="43"/>
      <c r="C15" s="43">
        <v>0.2264826855224058</v>
      </c>
      <c r="D15" s="43"/>
      <c r="E15" s="50">
        <f>IF(Observed!E27="ND","",(Observed!E27-Model!E28)^2/Model!E28/Observed!$C$2)</f>
        <v>0.725819300501217</v>
      </c>
      <c r="F15" s="50">
        <f>IF(Observed!F27="ND","",(Observed!F27-Model!F28)^2/Model!F28/Observed!$C$2)</f>
        <v>0.004580943363577702</v>
      </c>
      <c r="G15" s="50">
        <f>IF(Observed!G27="ND","",(Observed!G27-Model!G28)^2/Model!G28/Observed!$C$2)</f>
        <v>0.05445245748165071</v>
      </c>
      <c r="H15" s="50">
        <f>IF(Observed!H27="ND","",(Observed!H27-Model!H28)^2/Model!H28/Observed!$C$2)</f>
        <v>0.5664822444365398</v>
      </c>
      <c r="I15" s="50">
        <f>IF(Observed!I27="ND","",(Observed!I27-Model!I28)^2/Model!I28/Observed!$C$2)</f>
        <v>0.7708615586638675</v>
      </c>
      <c r="J15" s="50">
        <f>IF(Observed!J27="ND","",(Observed!J27-Model!J28)^2/Model!J28/Observed!$C$2)</f>
        <v>0.5250264853764278</v>
      </c>
      <c r="K15" s="50">
        <f>IF(Observed!K27="ND","",(Observed!K27-Model!K28)^2/Model!K28/Observed!$C$2)</f>
        <v>0.6067654623879688</v>
      </c>
      <c r="L15" s="50">
        <f>IF(Observed!L27="ND","",(Observed!L27-Model!L28)^2/Model!L28/Observed!$C$2)</f>
        <v>0.007592880020741459</v>
      </c>
      <c r="M15" s="50">
        <f>IF(Observed!M27="ND","",(Observed!M27-Model!M28)^2/Model!M28/Observed!$C$2)</f>
        <v>0.6816603974203447</v>
      </c>
      <c r="N15" s="50">
        <f>IF(Observed!N27="ND","",(Observed!N27-Model!N28)^2/Model!N28/Observed!$C$2)</f>
        <v>0.16653098886710088</v>
      </c>
      <c r="O15" s="50">
        <f>IF(Observed!O27="ND","",(Observed!O27-Model!O28)^2/Model!O28/Observed!$C$2)</f>
        <v>0.12033370677381772</v>
      </c>
    </row>
    <row r="16" spans="1:15" ht="10.5" customHeight="1">
      <c r="A16" s="1">
        <v>1</v>
      </c>
      <c r="B16" s="43"/>
      <c r="C16" s="43">
        <v>0.23657282359699572</v>
      </c>
      <c r="D16" s="43"/>
      <c r="E16" s="50">
        <f>IF(Observed!E20="ND","",(Observed!E20-Model!E21)^2/Model!E21/Observed!$C$2)</f>
        <v>0.18253499125778944</v>
      </c>
      <c r="F16" s="50">
        <f>IF(Observed!F20="ND","",(Observed!F20-Model!F21)^2/Model!F21/Observed!$C$2)</f>
        <v>0.01845412392951839</v>
      </c>
      <c r="G16" s="50">
        <f>IF(Observed!G20="ND","",(Observed!G20-Model!G21)^2/Model!G21/Observed!$C$2)</f>
        <v>0.1874316882725823</v>
      </c>
      <c r="H16" s="50">
        <f>IF(Observed!H20="ND","",(Observed!H20-Model!H21)^2/Model!H21/Observed!$C$2)</f>
        <v>0.003527807384884499</v>
      </c>
      <c r="I16" s="50">
        <f>IF(Observed!I20="ND","",(Observed!I20-Model!I21)^2/Model!I21/Observed!$C$2)</f>
        <v>0.24015344096930397</v>
      </c>
      <c r="J16" s="50">
        <f>IF(Observed!J20="ND","",(Observed!J20-Model!J21)^2/Model!J21/Observed!$C$2)</f>
        <v>0.012476377756313509</v>
      </c>
      <c r="K16" s="50">
        <f>IF(Observed!K20="ND","",(Observed!K20-Model!K21)^2/Model!K21/Observed!$C$2)</f>
        <v>0.007622695211878757</v>
      </c>
      <c r="L16" s="50">
        <f>IF(Observed!L20="ND","",(Observed!L20-Model!L21)^2/Model!L21/Observed!$C$2)</f>
        <v>0.10240390023090562</v>
      </c>
      <c r="M16" s="50">
        <f>IF(Observed!M20="ND","",(Observed!M20-Model!M21)^2/Model!M21/Observed!$C$2)</f>
        <v>0.11239858199890551</v>
      </c>
      <c r="N16" s="50">
        <f>IF(Observed!N20="ND","",(Observed!N20-Model!N21)^2/Model!N21/Observed!$C$2)</f>
        <v>0.0011312336510242186</v>
      </c>
      <c r="O16" s="50">
        <f>IF(Observed!O20="ND","",(Observed!O20-Model!O21)^2/Model!O21/Observed!$C$2)</f>
        <v>0.12467517306352996</v>
      </c>
    </row>
    <row r="17" spans="1:15" ht="10.5" customHeight="1">
      <c r="A17" s="1">
        <v>1</v>
      </c>
      <c r="B17" s="43"/>
      <c r="C17" s="43">
        <v>0.2757064461237855</v>
      </c>
      <c r="D17" s="43"/>
      <c r="E17" s="50">
        <f>IF(Observed!E7="ND","",(Observed!E7-Model!E8)^2/Model!E8/Observed!$C$2)</f>
        <v>0.00012622510327130342</v>
      </c>
      <c r="F17" s="50">
        <f>IF(Observed!F7="ND","",(Observed!F7-Model!F8)^2/Model!F8/Observed!$C$2)</f>
        <v>0.10643557204021696</v>
      </c>
      <c r="G17" s="50">
        <f>IF(Observed!G7="ND","",(Observed!G7-Model!G8)^2/Model!G8/Observed!$C$2)</f>
        <v>0.1794026013510777</v>
      </c>
      <c r="H17" s="50">
        <f>IF(Observed!H7="ND","",(Observed!H7-Model!H8)^2/Model!H8/Observed!$C$2)</f>
        <v>1.0458433406282248</v>
      </c>
      <c r="I17" s="50">
        <f>IF(Observed!I7="ND","",(Observed!I7-Model!I8)^2/Model!I8/Observed!$C$2)</f>
        <v>0.013466864030747034</v>
      </c>
      <c r="J17" s="50">
        <f>IF(Observed!J7="ND","",(Observed!J7-Model!J8)^2/Model!J8/Observed!$C$2)</f>
        <v>0.08923430747134165</v>
      </c>
      <c r="K17" s="50">
        <f>IF(Observed!K7="ND","",(Observed!K7-Model!K8)^2/Model!K8/Observed!$C$2)</f>
        <v>0.9473208186757375</v>
      </c>
      <c r="L17" s="50">
        <f>IF(Observed!L7="ND","",(Observed!L7-Model!L8)^2/Model!L8/Observed!$C$2)</f>
        <v>0.778046825843612</v>
      </c>
      <c r="M17" s="50">
        <f>IF(Observed!M7="ND","",(Observed!M7-Model!M8)^2/Model!M8/Observed!$C$2)</f>
        <v>7.390786248786114E-05</v>
      </c>
      <c r="N17" s="50">
        <f>IF(Observed!N7="ND","",(Observed!N7-Model!N8)^2/Model!N8/Observed!$C$2)</f>
        <v>0.0003326122522064979</v>
      </c>
      <c r="O17" s="50">
        <f>IF(Observed!O7="ND","",(Observed!O7-Model!O8)^2/Model!O8/Observed!$C$2)</f>
        <v>1.0435634319300173</v>
      </c>
    </row>
    <row r="18" spans="1:15" ht="10.5" customHeight="1">
      <c r="A18" s="1">
        <v>1</v>
      </c>
      <c r="B18" s="43"/>
      <c r="C18" s="43">
        <v>0.2802327359157628</v>
      </c>
      <c r="D18" s="43"/>
      <c r="E18" s="50">
        <f>IF(Observed!E19="ND","",(Observed!E19-Model!E20)^2/Model!E20/Observed!$C$2)</f>
        <v>5.7396365927547755E-05</v>
      </c>
      <c r="F18" s="50">
        <f>IF(Observed!F19="ND","",(Observed!F19-Model!F20)^2/Model!F20/Observed!$C$2)</f>
        <v>0.302915656678192</v>
      </c>
      <c r="G18" s="50">
        <f>IF(Observed!G19="ND","",(Observed!G19-Model!G20)^2/Model!G20/Observed!$C$2)</f>
        <v>0.035262460050582735</v>
      </c>
      <c r="H18" s="50">
        <f>IF(Observed!H19="ND","",(Observed!H19-Model!H20)^2/Model!H20/Observed!$C$2)</f>
        <v>0.375175601293779</v>
      </c>
      <c r="I18" s="50">
        <f>IF(Observed!I19="ND","",(Observed!I19-Model!I20)^2/Model!I20/Observed!$C$2)</f>
        <v>0.01731273473336461</v>
      </c>
      <c r="J18" s="50">
        <f>IF(Observed!J19="ND","",(Observed!J19-Model!J20)^2/Model!J20/Observed!$C$2)</f>
        <v>0.13980820801546034</v>
      </c>
      <c r="K18" s="50">
        <f>IF(Observed!K19="ND","",(Observed!K19-Model!K20)^2/Model!K20/Observed!$C$2)</f>
        <v>0.2397575699222294</v>
      </c>
      <c r="L18" s="50">
        <f>IF(Observed!L19="ND","",(Observed!L19-Model!L20)^2/Model!L20/Observed!$C$2)</f>
        <v>0.004689106586297474</v>
      </c>
      <c r="M18" s="50">
        <f>IF(Observed!M19="ND","",(Observed!M19-Model!M20)^2/Model!M20/Observed!$C$2)</f>
        <v>0.3462031659671113</v>
      </c>
      <c r="N18" s="50">
        <f>IF(Observed!N19="ND","",(Observed!N19-Model!N20)^2/Model!N20/Observed!$C$2)</f>
        <v>0.007640911894802061</v>
      </c>
      <c r="O18" s="50">
        <f>IF(Observed!O19="ND","",(Observed!O19-Model!O20)^2/Model!O20/Observed!$C$2)</f>
        <v>1.249748191405543</v>
      </c>
    </row>
    <row r="19" spans="1:15" ht="10.5" customHeight="1">
      <c r="A19" s="1">
        <v>1</v>
      </c>
      <c r="B19" s="43"/>
      <c r="C19" s="43">
        <v>0.38064721322485795</v>
      </c>
      <c r="D19" s="43"/>
      <c r="E19" s="50">
        <f>IF(Observed!E18="ND","",(Observed!E18-Model!E19)^2/Model!E19/Observed!$C$2)</f>
        <v>0.06593731449772264</v>
      </c>
      <c r="F19" s="50">
        <f>IF(Observed!F18="ND","",(Observed!F18-Model!F19)^2/Model!F19/Observed!$C$2)</f>
        <v>0.009084299718965298</v>
      </c>
      <c r="G19" s="50">
        <f>IF(Observed!G18="ND","",(Observed!G18-Model!G19)^2/Model!G19/Observed!$C$2)</f>
        <v>0.02822458072782592</v>
      </c>
      <c r="H19" s="50">
        <f>IF(Observed!H18="ND","",(Observed!H18-Model!H19)^2/Model!H19/Observed!$C$2)</f>
        <v>0.009141336514698565</v>
      </c>
      <c r="I19" s="50">
        <f>IF(Observed!I18="ND","",(Observed!I18-Model!I19)^2/Model!I19/Observed!$C$2)</f>
        <v>0.0003465133249344079</v>
      </c>
      <c r="J19" s="50">
        <f>IF(Observed!J18="ND","",(Observed!J18-Model!J19)^2/Model!J19/Observed!$C$2)</f>
        <v>0.08814113782640472</v>
      </c>
      <c r="K19" s="50">
        <f>IF(Observed!K18="ND","",(Observed!K18-Model!K19)^2/Model!K19/Observed!$C$2)</f>
        <v>0.12098720100836298</v>
      </c>
      <c r="L19" s="50">
        <f>IF(Observed!L18="ND","",(Observed!L18-Model!L19)^2/Model!L19/Observed!$C$2)</f>
        <v>0.041833992738790786</v>
      </c>
      <c r="M19" s="50">
        <f>IF(Observed!M18="ND","",(Observed!M18-Model!M19)^2/Model!M19/Observed!$C$2)</f>
        <v>0.13989911000958755</v>
      </c>
      <c r="N19" s="50">
        <f>IF(Observed!N18="ND","",(Observed!N18-Model!N19)^2/Model!N19/Observed!$C$2)</f>
        <v>0.03053196490921578</v>
      </c>
      <c r="O19" s="50">
        <f>IF(Observed!O18="ND","",(Observed!O18-Model!O19)^2/Model!O19/Observed!$C$2)</f>
        <v>0.041933322665572384</v>
      </c>
    </row>
    <row r="20" spans="1:15" ht="10.5" customHeight="1">
      <c r="A20" s="1">
        <v>1</v>
      </c>
      <c r="B20" s="43"/>
      <c r="C20" s="43">
        <v>0.4169258418459556</v>
      </c>
      <c r="D20" s="43"/>
      <c r="E20" s="50">
        <f>IF(Observed!E23="ND","",(Observed!E23-Model!E24)^2/Model!E24/Observed!$C$2)</f>
        <v>0.18319656178103538</v>
      </c>
      <c r="F20" s="50">
        <f>IF(Observed!F23="ND","",(Observed!F23-Model!F24)^2/Model!F24/Observed!$C$2)</f>
        <v>0.04168251161990932</v>
      </c>
      <c r="G20" s="50">
        <f>IF(Observed!G23="ND","",(Observed!G23-Model!G24)^2/Model!G24/Observed!$C$2)</f>
        <v>0.14666985898417917</v>
      </c>
      <c r="H20" s="50">
        <f>IF(Observed!H23="ND","",(Observed!H23-Model!H24)^2/Model!H24/Observed!$C$2)</f>
        <v>0.017169338418267514</v>
      </c>
      <c r="I20" s="50">
        <f>IF(Observed!I23="ND","",(Observed!I23-Model!I24)^2/Model!I24/Observed!$C$2)</f>
        <v>0.0671465667507619</v>
      </c>
      <c r="J20" s="50">
        <f>IF(Observed!J23="ND","",(Observed!J23-Model!J24)^2/Model!J24/Observed!$C$2)</f>
        <v>0.0693501123429869</v>
      </c>
      <c r="K20" s="50">
        <f>IF(Observed!K23="ND","",(Observed!K23-Model!K24)^2/Model!K24/Observed!$C$2)</f>
        <v>0.0029624631462340334</v>
      </c>
      <c r="L20" s="50">
        <f>IF(Observed!L23="ND","",(Observed!L23-Model!L24)^2/Model!L24/Observed!$C$2)</f>
        <v>0.01673540944240737</v>
      </c>
      <c r="M20" s="50">
        <f>IF(Observed!M23="ND","",(Observed!M23-Model!M24)^2/Model!M24/Observed!$C$2)</f>
        <v>0.2738552848139567</v>
      </c>
      <c r="N20" s="50">
        <f>IF(Observed!N23="ND","",(Observed!N23-Model!N24)^2/Model!N24/Observed!$C$2)</f>
        <v>0.001147909735794175</v>
      </c>
      <c r="O20" s="50">
        <f>IF(Observed!O23="ND","",(Observed!O23-Model!O24)^2/Model!O24/Observed!$C$2)</f>
        <v>0.25517604389973386</v>
      </c>
    </row>
    <row r="21" spans="1:15" ht="10.5" customHeight="1">
      <c r="A21" s="1">
        <v>1</v>
      </c>
      <c r="B21" s="43"/>
      <c r="C21" s="43">
        <v>0.4295778132897583</v>
      </c>
      <c r="D21" s="43"/>
      <c r="E21" s="50">
        <f>IF(Observed!E38="ND","",(Observed!E38-Model!E39)^2/Model!E39/Observed!$C$2)</f>
        <v>0.07964634813369273</v>
      </c>
      <c r="F21" s="50">
        <f>IF(Observed!F38="ND","",(Observed!F38-Model!F39)^2/Model!F39/Observed!$C$2)</f>
        <v>0.2873818700812988</v>
      </c>
      <c r="G21" s="50">
        <f>IF(Observed!G38="ND","",(Observed!G38-Model!G39)^2/Model!G39/Observed!$C$2)</f>
        <v>0.014334209323910153</v>
      </c>
      <c r="H21" s="50">
        <f>IF(Observed!H38="ND","",(Observed!H38-Model!H39)^2/Model!H39/Observed!$C$2)</f>
        <v>0.08762087592393085</v>
      </c>
      <c r="I21" s="50">
        <f>IF(Observed!I38="ND","",(Observed!I38-Model!I39)^2/Model!I39/Observed!$C$2)</f>
        <v>0.001953401409066504</v>
      </c>
      <c r="J21" s="50">
        <f>IF(Observed!J38="ND","",(Observed!J38-Model!J39)^2/Model!J39/Observed!$C$2)</f>
        <v>0.01929326806561407</v>
      </c>
      <c r="K21" s="50">
        <f>IF(Observed!K38="ND","",(Observed!K38-Model!K39)^2/Model!K39/Observed!$C$2)</f>
        <v>0.010965541096287577</v>
      </c>
      <c r="L21" s="50">
        <f>IF(Observed!L38="ND","",(Observed!L38-Model!L39)^2/Model!L39/Observed!$C$2)</f>
        <v>0.05844176462022526</v>
      </c>
      <c r="M21" s="50">
        <f>IF(Observed!M38="ND","",(Observed!M38-Model!M39)^2/Model!M39/Observed!$C$2)</f>
        <v>0.10585136675293517</v>
      </c>
      <c r="N21" s="50">
        <f>IF(Observed!N38="ND","",(Observed!N38-Model!N39)^2/Model!N39/Observed!$C$2)</f>
        <v>0.11581074066123487</v>
      </c>
      <c r="O21" s="50">
        <f>IF(Observed!O38="ND","",(Observed!O38-Model!O39)^2/Model!O39/Observed!$C$2)</f>
        <v>0.04687134532939043</v>
      </c>
    </row>
    <row r="22" spans="1:15" ht="10.5" customHeight="1">
      <c r="A22" s="1">
        <v>1</v>
      </c>
      <c r="B22" s="43"/>
      <c r="C22" s="43">
        <v>0.5088868783688341</v>
      </c>
      <c r="D22" s="43"/>
      <c r="E22" s="50" t="e">
        <f>IF(Observed!E5="ND","",(Observed!E5-Model!D6)^2/Model!D6/Observed!$C$2)</f>
        <v>#DIV/0!</v>
      </c>
      <c r="F22" s="50">
        <f>IF(Observed!F5="ND","",(Observed!F5-Model!F6)^2/Model!F6/Observed!$C$2)</f>
        <v>0.0765530638086583</v>
      </c>
      <c r="G22" s="50">
        <f>IF(Observed!G5="ND","",(Observed!G5-Model!G6)^2/Model!G6/Observed!$C$2)</f>
        <v>1.6390724301107769</v>
      </c>
      <c r="H22" s="50">
        <f>IF(Observed!H5="ND","",(Observed!H5-Model!H6)^2/Model!H6/Observed!$C$2)</f>
        <v>0.37727042644348113</v>
      </c>
      <c r="I22" s="50">
        <f>IF(Observed!I5="ND","",(Observed!I5-Model!I6)^2/Model!I6/Observed!$C$2)</f>
        <v>0.26736484740657956</v>
      </c>
      <c r="J22" s="50">
        <f>IF(Observed!J5="ND","",(Observed!J5-Model!J6)^2/Model!J6/Observed!$C$2)</f>
        <v>0.7914778708160228</v>
      </c>
      <c r="K22" s="50">
        <f>IF(Observed!K5="ND","",(Observed!K5-Model!K6)^2/Model!K6/Observed!$C$2)</f>
        <v>0.08787914841804101</v>
      </c>
      <c r="L22" s="50">
        <f>IF(Observed!L5="ND","",(Observed!L5-Model!L6)^2/Model!L6/Observed!$C$2)</f>
        <v>0.44054566359238584</v>
      </c>
      <c r="M22" s="50">
        <f>IF(Observed!M5="ND","",(Observed!M5-Model!M6)^2/Model!M6/Observed!$C$2)</f>
        <v>0.2825047745640637</v>
      </c>
      <c r="N22" s="50">
        <f>IF(Observed!N5="ND","",(Observed!N5-Model!N6)^2/Model!N6/Observed!$C$2)</f>
        <v>0.2259417812033217</v>
      </c>
      <c r="O22" s="50">
        <f>IF(Observed!O5="ND","",(Observed!O5-Model!O6)^2/Model!O6/Observed!$C$2)</f>
        <v>0.5087637172729708</v>
      </c>
    </row>
    <row r="23" spans="1:15" ht="10.5" customHeight="1">
      <c r="A23" s="1">
        <v>1</v>
      </c>
      <c r="B23" s="42"/>
      <c r="C23" s="43">
        <v>0.5538408524350587</v>
      </c>
      <c r="D23" s="42"/>
      <c r="E23" s="50">
        <f>IF(Observed!E21="ND","",(Observed!E21-Model!E22)^2/Model!E22/Observed!$C$2)</f>
        <v>0.7648756458525845</v>
      </c>
      <c r="F23" s="50">
        <f>IF(Observed!F21="ND","",(Observed!F21-Model!F22)^2/Model!F22/Observed!$C$2)</f>
        <v>0.003662182815120256</v>
      </c>
      <c r="G23" s="50">
        <f>IF(Observed!G21="ND","",(Observed!G21-Model!G22)^2/Model!G22/Observed!$C$2)</f>
        <v>0.0013793411329072562</v>
      </c>
      <c r="H23" s="50">
        <f>IF(Observed!H21="ND","",(Observed!H21-Model!H22)^2/Model!H22/Observed!$C$2)</f>
        <v>0.019536953584494466</v>
      </c>
      <c r="I23" s="50">
        <f>IF(Observed!I21="ND","",(Observed!I21-Model!I22)^2/Model!I22/Observed!$C$2)</f>
        <v>0.024461420192408077</v>
      </c>
      <c r="J23" s="50">
        <f>IF(Observed!J21="ND","",(Observed!J21-Model!J22)^2/Model!J22/Observed!$C$2)</f>
        <v>0.04991085530903447</v>
      </c>
      <c r="K23" s="50">
        <f>IF(Observed!K21="ND","",(Observed!K21-Model!K22)^2/Model!K22/Observed!$C$2)</f>
        <v>0.7727535321068704</v>
      </c>
      <c r="L23" s="50">
        <f>IF(Observed!L21="ND","",(Observed!L21-Model!L22)^2/Model!L22/Observed!$C$2)</f>
        <v>0.06613670721988735</v>
      </c>
      <c r="M23" s="50">
        <f>IF(Observed!M21="ND","",(Observed!M21-Model!M22)^2/Model!M22/Observed!$C$2)</f>
        <v>0.06457559712616326</v>
      </c>
      <c r="N23" s="50">
        <f>IF(Observed!N21="ND","",(Observed!N21-Model!N22)^2/Model!N22/Observed!$C$2)</f>
        <v>0.34800198043092045</v>
      </c>
      <c r="O23" s="50">
        <f>IF(Observed!O21="ND","",(Observed!O21-Model!O22)^2/Model!O22/Observed!$C$2)</f>
        <v>0.6794067394696337</v>
      </c>
    </row>
    <row r="24" spans="1:15" ht="10.5" customHeight="1">
      <c r="A24" s="1">
        <v>1</v>
      </c>
      <c r="B24" s="43"/>
      <c r="C24" s="43">
        <v>0.5812964043830857</v>
      </c>
      <c r="D24" s="43"/>
      <c r="E24" s="50">
        <f>IF(Observed!E28="ND","",(Observed!E28-Model!E29)^2/Model!E29/Observed!$C$2)</f>
        <v>0.014501523182340026</v>
      </c>
      <c r="F24" s="50">
        <f>IF(Observed!F28="ND","",(Observed!F28-Model!F29)^2/Model!F29/Observed!$C$2)</f>
        <v>0.01798732938904394</v>
      </c>
      <c r="G24" s="50">
        <f>IF(Observed!G28="ND","",(Observed!G28-Model!G29)^2/Model!G29/Observed!$C$2)</f>
        <v>0.02087038781462365</v>
      </c>
      <c r="H24" s="50">
        <f>IF(Observed!H28="ND","",(Observed!H28-Model!H29)^2/Model!H29/Observed!$C$2)</f>
        <v>0.35881875386490053</v>
      </c>
      <c r="I24" s="50">
        <f>IF(Observed!I28="ND","",(Observed!I28-Model!I29)^2/Model!I29/Observed!$C$2)</f>
        <v>0.19846390118757717</v>
      </c>
      <c r="J24" s="50">
        <f>IF(Observed!J28="ND","",(Observed!J28-Model!J29)^2/Model!J29/Observed!$C$2)</f>
        <v>0.0014002656206456863</v>
      </c>
      <c r="K24" s="50">
        <f>IF(Observed!K28="ND","",(Observed!K28-Model!K29)^2/Model!K29/Observed!$C$2)</f>
        <v>0.09185101515998706</v>
      </c>
      <c r="L24" s="50">
        <f>IF(Observed!L28="ND","",(Observed!L28-Model!L29)^2/Model!L29/Observed!$C$2)</f>
        <v>0.0004634693726906915</v>
      </c>
      <c r="M24" s="50">
        <f>IF(Observed!M28="ND","",(Observed!M28-Model!M29)^2/Model!M29/Observed!$C$2)</f>
        <v>0.003371251462135988</v>
      </c>
      <c r="N24" s="50">
        <f>IF(Observed!N28="ND","",(Observed!N28-Model!N29)^2/Model!N29/Observed!$C$2)</f>
        <v>0.0013582297429143653</v>
      </c>
      <c r="O24" s="50">
        <f>IF(Observed!O28="ND","",(Observed!O28-Model!O29)^2/Model!O29/Observed!$C$2)</f>
        <v>0.18320171063496357</v>
      </c>
    </row>
    <row r="25" spans="1:15" ht="10.5" customHeight="1">
      <c r="A25" s="1">
        <v>1</v>
      </c>
      <c r="B25" s="43"/>
      <c r="C25" s="43">
        <v>0.631121357442419</v>
      </c>
      <c r="D25" s="43"/>
      <c r="E25" s="50">
        <f>IF(Observed!E17="ND","",(Observed!E17-Model!E18)^2/Model!E18/Observed!$C$2)</f>
        <v>1.3155188545067997</v>
      </c>
      <c r="F25" s="50">
        <f>IF(Observed!F17="ND","",(Observed!F17-Model!F18)^2/Model!F18/Observed!$C$2)</f>
        <v>0.031436536884971444</v>
      </c>
      <c r="G25" s="50">
        <f>IF(Observed!G17="ND","",(Observed!G17-Model!G18)^2/Model!G18/Observed!$C$2)</f>
        <v>0.2595632092734131</v>
      </c>
      <c r="H25" s="50">
        <f>IF(Observed!H17="ND","",(Observed!H17-Model!H18)^2/Model!H18/Observed!$C$2)</f>
        <v>0.16107165203280585</v>
      </c>
      <c r="I25" s="50">
        <f>IF(Observed!I17="ND","",(Observed!I17-Model!I18)^2/Model!I18/Observed!$C$2)</f>
        <v>0.9440986793478965</v>
      </c>
      <c r="J25" s="50">
        <f>IF(Observed!J17="ND","",(Observed!J17-Model!J18)^2/Model!J18/Observed!$C$2)</f>
        <v>0.09260159486659815</v>
      </c>
      <c r="K25" s="50">
        <f>IF(Observed!K17="ND","",(Observed!K17-Model!K18)^2/Model!K18/Observed!$C$2)</f>
        <v>0.5107076850161792</v>
      </c>
      <c r="L25" s="50">
        <f>IF(Observed!L17="ND","",(Observed!L17-Model!L18)^2/Model!L18/Observed!$C$2)</f>
        <v>0.007602885860115592</v>
      </c>
      <c r="M25" s="50">
        <f>IF(Observed!M17="ND","",(Observed!M17-Model!M18)^2/Model!M18/Observed!$C$2)</f>
        <v>0.17660251453153378</v>
      </c>
      <c r="N25" s="50">
        <f>IF(Observed!N17="ND","",(Observed!N17-Model!N18)^2/Model!N18/Observed!$C$2)</f>
        <v>0.055137942105176516</v>
      </c>
      <c r="O25" s="50">
        <f>IF(Observed!O17="ND","",(Observed!O17-Model!O18)^2/Model!O18/Observed!$C$2)</f>
        <v>0.6818277578878316</v>
      </c>
    </row>
    <row r="26" spans="1:15" ht="10.5" customHeight="1">
      <c r="A26" s="1">
        <v>1</v>
      </c>
      <c r="B26" s="43"/>
      <c r="C26" s="43">
        <v>0.639450481637754</v>
      </c>
      <c r="D26" s="43"/>
      <c r="E26" s="50">
        <f>IF(Observed!E10="ND","",(Observed!E10-Model!E11)^2/Model!E11/Observed!$C$2)</f>
        <v>0.01884426377180702</v>
      </c>
      <c r="F26" s="50">
        <f>IF(Observed!F10="ND","",(Observed!F10-Model!F11)^2/Model!F11/Observed!$C$2)</f>
        <v>0.0010287655464476931</v>
      </c>
      <c r="G26" s="50">
        <f>IF(Observed!G10="ND","",(Observed!G10-Model!G11)^2/Model!G11/Observed!$C$2)</f>
        <v>0.0030567293459699964</v>
      </c>
      <c r="H26" s="50">
        <f>IF(Observed!H10="ND","",(Observed!H10-Model!H11)^2/Model!H11/Observed!$C$2)</f>
        <v>0.012866172031870642</v>
      </c>
      <c r="I26" s="50">
        <f>IF(Observed!I10="ND","",(Observed!I10-Model!I11)^2/Model!I11/Observed!$C$2)</f>
        <v>0.10816636630265451</v>
      </c>
      <c r="J26" s="50">
        <f>IF(Observed!J10="ND","",(Observed!J10-Model!J11)^2/Model!J11/Observed!$C$2)</f>
        <v>0.01715360284728952</v>
      </c>
      <c r="K26" s="50">
        <f>IF(Observed!K10="ND","",(Observed!K10-Model!K11)^2/Model!K11/Observed!$C$2)</f>
        <v>0.0454527989993831</v>
      </c>
      <c r="L26" s="50">
        <f>IF(Observed!L10="ND","",(Observed!L10-Model!L11)^2/Model!L11/Observed!$C$2)</f>
        <v>0.027506314426462015</v>
      </c>
      <c r="M26" s="50">
        <f>IF(Observed!M10="ND","",(Observed!M10-Model!M11)^2/Model!M11/Observed!$C$2)</f>
        <v>0.07055023192771213</v>
      </c>
      <c r="N26" s="50">
        <f>IF(Observed!N10="ND","",(Observed!N10-Model!N11)^2/Model!N11/Observed!$C$2)</f>
        <v>0.07718818248649285</v>
      </c>
      <c r="O26" s="50">
        <f>IF(Observed!O10="ND","",(Observed!O10-Model!O11)^2/Model!O11/Observed!$C$2)</f>
        <v>0.034900611543685275</v>
      </c>
    </row>
    <row r="27" spans="1:15" ht="10.5" customHeight="1">
      <c r="A27" s="1">
        <v>1</v>
      </c>
      <c r="B27" s="43"/>
      <c r="C27" s="43">
        <v>0.6415275165304202</v>
      </c>
      <c r="D27" s="43"/>
      <c r="E27" s="50">
        <f>IF(Observed!E36="ND","",(Observed!E36-Model!E37)^2/Model!E37/Observed!$C$2)</f>
        <v>0.25998107939450227</v>
      </c>
      <c r="F27" s="50">
        <f>IF(Observed!F36="ND","",(Observed!F36-Model!F37)^2/Model!F37/Observed!$C$2)</f>
        <v>0.43156103262362044</v>
      </c>
      <c r="G27" s="50">
        <f>IF(Observed!G36="ND","",(Observed!G36-Model!G37)^2/Model!G37/Observed!$C$2)</f>
        <v>0.10262286900101922</v>
      </c>
      <c r="H27" s="50">
        <f>IF(Observed!H36="ND","",(Observed!H36-Model!H37)^2/Model!H37/Observed!$C$2)</f>
        <v>0.06521705244545334</v>
      </c>
      <c r="I27" s="50">
        <f>IF(Observed!I36="ND","",(Observed!I36-Model!I37)^2/Model!I37/Observed!$C$2)</f>
        <v>0.31643493595671585</v>
      </c>
      <c r="J27" s="50">
        <f>IF(Observed!J36="ND","",(Observed!J36-Model!J37)^2/Model!J37/Observed!$C$2)</f>
        <v>0.0018586699488049145</v>
      </c>
      <c r="K27" s="50">
        <f>IF(Observed!K36="ND","",(Observed!K36-Model!K37)^2/Model!K37/Observed!$C$2)</f>
        <v>0.8732142413974767</v>
      </c>
      <c r="L27" s="50">
        <f>IF(Observed!L36="ND","",(Observed!L36-Model!L37)^2/Model!L37/Observed!$C$2)</f>
        <v>0.5182813507584167</v>
      </c>
      <c r="M27" s="50">
        <f>IF(Observed!M36="ND","",(Observed!M36-Model!M37)^2/Model!M37/Observed!$C$2)</f>
        <v>0.34177279041825803</v>
      </c>
      <c r="N27" s="50">
        <f>IF(Observed!N36="ND","",(Observed!N36-Model!N37)^2/Model!N37/Observed!$C$2)</f>
        <v>0.7664731607348314</v>
      </c>
      <c r="O27" s="50">
        <f>IF(Observed!O36="ND","",(Observed!O36-Model!O37)^2/Model!O37/Observed!$C$2)</f>
        <v>0.17506893092428732</v>
      </c>
    </row>
    <row r="28" spans="1:15" ht="10.5" customHeight="1">
      <c r="A28" s="1">
        <v>1</v>
      </c>
      <c r="B28" s="43"/>
      <c r="C28" s="43">
        <v>0.7173616924177246</v>
      </c>
      <c r="D28" s="43"/>
      <c r="E28" s="50">
        <f>IF(Observed!E16="ND","",(Observed!E16-Model!E17)^2/Model!E17/Observed!$C$2)</f>
        <v>0.2845567928994568</v>
      </c>
      <c r="F28" s="50">
        <f>IF(Observed!F16="ND","",(Observed!F16-Model!F17)^2/Model!F17/Observed!$C$2)</f>
        <v>0.10745469933372168</v>
      </c>
      <c r="G28" s="50">
        <f>IF(Observed!G16="ND","",(Observed!G16-Model!G17)^2/Model!G17/Observed!$C$2)</f>
        <v>0.301498590947222</v>
      </c>
      <c r="H28" s="50">
        <f>IF(Observed!H16="ND","",(Observed!H16-Model!H17)^2/Model!H17/Observed!$C$2)</f>
        <v>0.7104740273584664</v>
      </c>
      <c r="I28" s="50">
        <f>IF(Observed!I16="ND","",(Observed!I16-Model!I17)^2/Model!I17/Observed!$C$2)</f>
        <v>0.2084766977066704</v>
      </c>
      <c r="J28" s="50">
        <f>IF(Observed!J16="ND","",(Observed!J16-Model!J17)^2/Model!J17/Observed!$C$2)</f>
        <v>0.024471659064733052</v>
      </c>
      <c r="K28" s="50">
        <f>IF(Observed!K16="ND","",(Observed!K16-Model!K17)^2/Model!K17/Observed!$C$2)</f>
        <v>0.06413494691971484</v>
      </c>
      <c r="L28" s="50">
        <f>IF(Observed!L16="ND","",(Observed!L16-Model!L17)^2/Model!L17/Observed!$C$2)</f>
        <v>0.0068811129080085</v>
      </c>
      <c r="M28" s="50">
        <f>IF(Observed!M16="ND","",(Observed!M16-Model!M17)^2/Model!M17/Observed!$C$2)</f>
        <v>0.00040316447526767923</v>
      </c>
      <c r="N28" s="50">
        <f>IF(Observed!N16="ND","",(Observed!N16-Model!N17)^2/Model!N17/Observed!$C$2)</f>
        <v>0.05647040812099329</v>
      </c>
      <c r="O28" s="50">
        <f>IF(Observed!O16="ND","",(Observed!O16-Model!O17)^2/Model!O17/Observed!$C$2)</f>
        <v>0.31218960282415925</v>
      </c>
    </row>
    <row r="29" spans="1:15" ht="10.5" customHeight="1">
      <c r="A29" s="1">
        <v>1</v>
      </c>
      <c r="B29" s="43"/>
      <c r="C29" s="43">
        <v>0.7267791931120045</v>
      </c>
      <c r="D29" s="43"/>
      <c r="E29" s="50">
        <f>IF(Observed!E25="ND","",(Observed!E25-Model!E26)^2/Model!E26/Observed!$C$2)</f>
        <v>0.16270281262067532</v>
      </c>
      <c r="F29" s="50">
        <f>IF(Observed!F25="ND","",(Observed!F25-Model!F26)^2/Model!F26/Observed!$C$2)</f>
        <v>0.13929940509891287</v>
      </c>
      <c r="G29" s="50">
        <f>IF(Observed!G25="ND","",(Observed!G25-Model!G26)^2/Model!G26/Observed!$C$2)</f>
        <v>0.0400574838179974</v>
      </c>
      <c r="H29" s="50">
        <f>IF(Observed!H25="ND","",(Observed!H25-Model!H26)^2/Model!H26/Observed!$C$2)</f>
        <v>8.88738458931171E-05</v>
      </c>
      <c r="I29" s="50">
        <f>IF(Observed!I25="ND","",(Observed!I25-Model!I26)^2/Model!I26/Observed!$C$2)</f>
        <v>0.02337840401696931</v>
      </c>
      <c r="J29" s="50">
        <f>IF(Observed!J25="ND","",(Observed!J25-Model!J26)^2/Model!J26/Observed!$C$2)</f>
        <v>0.0026512472580444203</v>
      </c>
      <c r="K29" s="50">
        <f>IF(Observed!K25="ND","",(Observed!K25-Model!K26)^2/Model!K26/Observed!$C$2)</f>
        <v>0.019189937699266215</v>
      </c>
      <c r="L29" s="50">
        <f>IF(Observed!L25="ND","",(Observed!L25-Model!L26)^2/Model!L26/Observed!$C$2)</f>
        <v>0.0845268584818662</v>
      </c>
      <c r="M29" s="50">
        <f>IF(Observed!M25="ND","",(Observed!M25-Model!M26)^2/Model!M26/Observed!$C$2)</f>
        <v>0.14691310102526972</v>
      </c>
      <c r="N29" s="50">
        <f>IF(Observed!N25="ND","",(Observed!N25-Model!N26)^2/Model!N26/Observed!$C$2)</f>
        <v>0.000336045795681524</v>
      </c>
      <c r="O29" s="50">
        <f>IF(Observed!O25="ND","",(Observed!O25-Model!O26)^2/Model!O26/Observed!$C$2)</f>
        <v>0.393775475120786</v>
      </c>
    </row>
    <row r="30" spans="1:15" ht="10.5" customHeight="1">
      <c r="A30" s="1">
        <v>1</v>
      </c>
      <c r="B30" s="43"/>
      <c r="C30" s="43">
        <v>0.7305338873894212</v>
      </c>
      <c r="D30" s="43"/>
      <c r="E30" s="50">
        <f>IF(Observed!E35="ND","",(Observed!E35-Model!E36)^2/Model!E36/Observed!$C$2)</f>
        <v>0.10736454016909029</v>
      </c>
      <c r="F30" s="50">
        <f>IF(Observed!F35="ND","",(Observed!F35-Model!F36)^2/Model!F36/Observed!$C$2)</f>
        <v>0.018643875027570526</v>
      </c>
      <c r="G30" s="50">
        <f>IF(Observed!G35="ND","",(Observed!G35-Model!G36)^2/Model!G36/Observed!$C$2)</f>
        <v>0.002134707489133157</v>
      </c>
      <c r="H30" s="50">
        <f>IF(Observed!H35="ND","",(Observed!H35-Model!H36)^2/Model!H36/Observed!$C$2)</f>
        <v>9.023046167803433E-06</v>
      </c>
      <c r="I30" s="50">
        <f>IF(Observed!I35="ND","",(Observed!I35-Model!I36)^2/Model!I36/Observed!$C$2)</f>
        <v>0.5705469349188785</v>
      </c>
      <c r="J30" s="50">
        <f>IF(Observed!J35="ND","",(Observed!J35-Model!J36)^2/Model!J36/Observed!$C$2)</f>
        <v>0.03924776335129152</v>
      </c>
      <c r="K30" s="50">
        <f>IF(Observed!K35="ND","",(Observed!K35-Model!K36)^2/Model!K36/Observed!$C$2)</f>
        <v>0.16634255745398224</v>
      </c>
      <c r="L30" s="50">
        <f>IF(Observed!L35="ND","",(Observed!L35-Model!L36)^2/Model!L36/Observed!$C$2)</f>
        <v>0.4815317217811545</v>
      </c>
      <c r="M30" s="50">
        <f>IF(Observed!M35="ND","",(Observed!M35-Model!M36)^2/Model!M36/Observed!$C$2)</f>
        <v>0.1998962965353444</v>
      </c>
      <c r="N30" s="50">
        <f>IF(Observed!N35="ND","",(Observed!N35-Model!N36)^2/Model!N36/Observed!$C$2)</f>
        <v>0.019696346498444456</v>
      </c>
      <c r="O30" s="50">
        <f>IF(Observed!O35="ND","",(Observed!O35-Model!O36)^2/Model!O36/Observed!$C$2)</f>
        <v>0.18490729383606627</v>
      </c>
    </row>
    <row r="31" spans="1:15" ht="10.5" customHeight="1">
      <c r="A31" s="1">
        <v>1</v>
      </c>
      <c r="B31" s="43"/>
      <c r="C31" s="43">
        <v>0.7312608966467049</v>
      </c>
      <c r="D31" s="43"/>
      <c r="E31" s="50">
        <f>IF(Observed!E24="ND","",(Observed!E24-Model!E25)^2/Model!E25/Observed!$C$2)</f>
        <v>0.13206166868502514</v>
      </c>
      <c r="F31" s="50">
        <f>IF(Observed!F24="ND","",(Observed!F24-Model!F25)^2/Model!F25/Observed!$C$2)</f>
        <v>0.35388597266536553</v>
      </c>
      <c r="G31" s="50">
        <f>IF(Observed!G24="ND","",(Observed!G24-Model!G25)^2/Model!G25/Observed!$C$2)</f>
        <v>0.2622148157296578</v>
      </c>
      <c r="H31" s="50">
        <f>IF(Observed!H24="ND","",(Observed!H24-Model!H25)^2/Model!H25/Observed!$C$2)</f>
        <v>0.032510746621899234</v>
      </c>
      <c r="I31" s="50">
        <f>IF(Observed!I24="ND","",(Observed!I24-Model!I25)^2/Model!I25/Observed!$C$2)</f>
        <v>0.026096728709909117</v>
      </c>
      <c r="J31" s="50">
        <f>IF(Observed!J24="ND","",(Observed!J24-Model!J25)^2/Model!J25/Observed!$C$2)</f>
        <v>6.720197431492561E-05</v>
      </c>
      <c r="K31" s="50">
        <f>IF(Observed!K24="ND","",(Observed!K24-Model!K25)^2/Model!K25/Observed!$C$2)</f>
        <v>0.029331010634496644</v>
      </c>
      <c r="L31" s="50">
        <f>IF(Observed!L24="ND","",(Observed!L24-Model!L25)^2/Model!L25/Observed!$C$2)</f>
        <v>0.13203249749130827</v>
      </c>
      <c r="M31" s="50">
        <f>IF(Observed!M24="ND","",(Observed!M24-Model!M25)^2/Model!M25/Observed!$C$2)</f>
        <v>0.018632747913440658</v>
      </c>
      <c r="N31" s="50">
        <f>IF(Observed!N24="ND","",(Observed!N24-Model!N25)^2/Model!N25/Observed!$C$2)</f>
        <v>0.04924795203098064</v>
      </c>
      <c r="O31" s="50">
        <f>IF(Observed!O24="ND","",(Observed!O24-Model!O25)^2/Model!O25/Observed!$C$2)</f>
        <v>0.04411096295146526</v>
      </c>
    </row>
    <row r="32" spans="1:15" ht="10.5" customHeight="1">
      <c r="A32" s="1">
        <v>1</v>
      </c>
      <c r="B32" s="43"/>
      <c r="C32" s="43">
        <v>0.7415624582967604</v>
      </c>
      <c r="D32" s="43"/>
      <c r="E32" s="50">
        <f>IF(Observed!E6="ND","",(Observed!E6-Model!E7)^2/Model!E7/Observed!$C$2)</f>
        <v>1.4522842894193746</v>
      </c>
      <c r="F32" s="50">
        <f>IF(Observed!F6="ND","",(Observed!F6-Model!F7)^2/Model!F7/Observed!$C$2)</f>
        <v>0.21793566748078894</v>
      </c>
      <c r="G32" s="50">
        <f>IF(Observed!G6="ND","",(Observed!G6-Model!G7)^2/Model!G7/Observed!$C$2)</f>
        <v>0.17617200387853618</v>
      </c>
      <c r="H32" s="50">
        <f>IF(Observed!H6="ND","",(Observed!H6-Model!H7)^2/Model!H7/Observed!$C$2)</f>
        <v>1.0112778754372427</v>
      </c>
      <c r="I32" s="50">
        <f>IF(Observed!I6="ND","",(Observed!I6-Model!I7)^2/Model!I7/Observed!$C$2)</f>
        <v>0.005105078005079178</v>
      </c>
      <c r="J32" s="50">
        <f>IF(Observed!J6="ND","",(Observed!J6-Model!J7)^2/Model!J7/Observed!$C$2)</f>
        <v>0.6781480195183258</v>
      </c>
      <c r="K32" s="50">
        <f>IF(Observed!K6="ND","",(Observed!K6-Model!K7)^2/Model!K7/Observed!$C$2)</f>
        <v>2.048730571776374</v>
      </c>
      <c r="L32" s="50">
        <f>IF(Observed!L6="ND","",(Observed!L6-Model!L7)^2/Model!L7/Observed!$C$2)</f>
        <v>0.07647324985198106</v>
      </c>
      <c r="M32" s="50">
        <f>IF(Observed!M6="ND","",(Observed!M6-Model!M7)^2/Model!M7/Observed!$C$2)</f>
        <v>0.05716700578010925</v>
      </c>
      <c r="N32" s="50">
        <f>IF(Observed!N6="ND","",(Observed!N6-Model!N7)^2/Model!N7/Observed!$C$2)</f>
        <v>0.1769893901559458</v>
      </c>
      <c r="O32" s="50">
        <f>IF(Observed!O6="ND","",(Observed!O6-Model!O7)^2/Model!O7/Observed!$C$2)</f>
        <v>0.20123477650486554</v>
      </c>
    </row>
    <row r="33" spans="1:15" ht="10.5" customHeight="1">
      <c r="A33" s="1">
        <v>1</v>
      </c>
      <c r="B33" s="43"/>
      <c r="C33" s="43">
        <v>0.7443657915021027</v>
      </c>
      <c r="D33" s="43"/>
      <c r="E33" s="50">
        <f>IF(Observed!E14="ND","",(Observed!E14-Model!E15)^2/Model!E15/Observed!$C$2)</f>
        <v>0.3700596450110752</v>
      </c>
      <c r="F33" s="50">
        <f>IF(Observed!F14="ND","",(Observed!F14-Model!F15)^2/Model!F15/Observed!$C$2)</f>
        <v>0.19376153864149656</v>
      </c>
      <c r="G33" s="50">
        <f>IF(Observed!G14="ND","",(Observed!G14-Model!G15)^2/Model!G15/Observed!$C$2)</f>
        <v>0.017207917807681463</v>
      </c>
      <c r="H33" s="50">
        <f>IF(Observed!H14="ND","",(Observed!H14-Model!H15)^2/Model!H15/Observed!$C$2)</f>
        <v>0.3788668564227308</v>
      </c>
      <c r="I33" s="50">
        <f>IF(Observed!I14="ND","",(Observed!I14-Model!I15)^2/Model!I15/Observed!$C$2)</f>
        <v>0.21418664742835739</v>
      </c>
      <c r="J33" s="50">
        <f>IF(Observed!J14="ND","",(Observed!J14-Model!J15)^2/Model!J15/Observed!$C$2)</f>
        <v>0.3811573652273253</v>
      </c>
      <c r="K33" s="50">
        <f>IF(Observed!K14="ND","",(Observed!K14-Model!K15)^2/Model!K15/Observed!$C$2)</f>
        <v>0.042807105832830525</v>
      </c>
      <c r="L33" s="50">
        <f>IF(Observed!L14="ND","",(Observed!L14-Model!L15)^2/Model!L15/Observed!$C$2)</f>
        <v>0.049869735181786806</v>
      </c>
      <c r="M33" s="50">
        <f>IF(Observed!M14="ND","",(Observed!M14-Model!M15)^2/Model!M15/Observed!$C$2)</f>
        <v>0.00789982001739276</v>
      </c>
      <c r="N33" s="50">
        <f>IF(Observed!N14="ND","",(Observed!N14-Model!N15)^2/Model!N15/Observed!$C$2)</f>
        <v>0.12896655291799855</v>
      </c>
      <c r="O33" s="50">
        <f>IF(Observed!O14="ND","",(Observed!O14-Model!O15)^2/Model!O15/Observed!$C$2)</f>
        <v>0.006196464952366883</v>
      </c>
    </row>
    <row r="34" spans="1:15" ht="10.5" customHeight="1">
      <c r="A34" s="1">
        <v>1</v>
      </c>
      <c r="B34" s="42"/>
      <c r="C34" s="43">
        <v>0.7486215262135483</v>
      </c>
      <c r="D34" s="42"/>
      <c r="E34" s="50">
        <f>IF(Observed!E44="ND","",(Observed!E44-Model!E45)^2/Model!E45/Observed!$C$2)</f>
        <v>0.0021481832547603774</v>
      </c>
      <c r="F34" s="50">
        <f>IF(Observed!F44="ND","",(Observed!F44-Model!F45)^2/Model!F45/Observed!$C$2)</f>
        <v>0.09866991116877895</v>
      </c>
      <c r="G34" s="50">
        <f>IF(Observed!G44="ND","",(Observed!G44-Model!G45)^2/Model!G45/Observed!$C$2)</f>
        <v>0.2637012806270095</v>
      </c>
      <c r="H34" s="50">
        <f>IF(Observed!H44="ND","",(Observed!H44-Model!H45)^2/Model!H45/Observed!$C$2)</f>
        <v>0.015707647732097627</v>
      </c>
      <c r="I34" s="50">
        <f>IF(Observed!I44="ND","",(Observed!I44-Model!I45)^2/Model!I45/Observed!$C$2)</f>
        <v>0.05762695462681562</v>
      </c>
      <c r="J34" s="50">
        <f>IF(Observed!J44="ND","",(Observed!J44-Model!J45)^2/Model!J45/Observed!$C$2)</f>
        <v>0.21330726871759462</v>
      </c>
      <c r="K34" s="50">
        <f>IF(Observed!K44="ND","",(Observed!K44-Model!K45)^2/Model!K45/Observed!$C$2)</f>
        <v>0.04545629933534592</v>
      </c>
      <c r="L34" s="50">
        <f>IF(Observed!L44="ND","",(Observed!L44-Model!L45)^2/Model!L45/Observed!$C$2)</f>
        <v>0.01178983747279271</v>
      </c>
      <c r="M34" s="50">
        <f>IF(Observed!M44="ND","",(Observed!M44-Model!M45)^2/Model!M45/Observed!$C$2)</f>
        <v>0.03855890254787257</v>
      </c>
      <c r="N34" s="50">
        <f>IF(Observed!N44="ND","",(Observed!N44-Model!N45)^2/Model!N45/Observed!$C$2)</f>
        <v>0.07816773510738137</v>
      </c>
      <c r="O34" s="50">
        <f>IF(Observed!O44="ND","",(Observed!O44-Model!O45)^2/Model!O45/Observed!$C$2)</f>
        <v>0.002249202387468206</v>
      </c>
    </row>
    <row r="35" spans="1:15" ht="10.5" customHeight="1">
      <c r="A35" s="1">
        <v>1</v>
      </c>
      <c r="B35" s="43"/>
      <c r="C35" s="43">
        <v>0.819516841208703</v>
      </c>
      <c r="D35" s="43"/>
      <c r="E35" s="50">
        <f>IF(Observed!E42="ND","",(Observed!E42-Model!E43)^2/Model!E43/Observed!$C$2)</f>
        <v>0.009581905275835268</v>
      </c>
      <c r="F35" s="50">
        <f>IF(Observed!F42="ND","",(Observed!F42-Model!F43)^2/Model!F43/Observed!$C$2)</f>
        <v>0.00973539152402992</v>
      </c>
      <c r="G35" s="50">
        <f>IF(Observed!G42="ND","",(Observed!G42-Model!G43)^2/Model!G43/Observed!$C$2)</f>
        <v>0.1192107124550886</v>
      </c>
      <c r="H35" s="50">
        <f>IF(Observed!H42="ND","",(Observed!H42-Model!H43)^2/Model!H43/Observed!$C$2)</f>
        <v>0.020629216902697818</v>
      </c>
      <c r="I35" s="50">
        <f>IF(Observed!I42="ND","",(Observed!I42-Model!I43)^2/Model!I43/Observed!$C$2)</f>
        <v>0.11864696293935291</v>
      </c>
      <c r="J35" s="50">
        <f>IF(Observed!J42="ND","",(Observed!J42-Model!J43)^2/Model!J43/Observed!$C$2)</f>
        <v>0.4904099516952097</v>
      </c>
      <c r="K35" s="50">
        <f>IF(Observed!K42="ND","",(Observed!K42-Model!K43)^2/Model!K43/Observed!$C$2)</f>
        <v>0.011818713773769257</v>
      </c>
      <c r="L35" s="50">
        <f>IF(Observed!L42="ND","",(Observed!L42-Model!L43)^2/Model!L43/Observed!$C$2)</f>
        <v>0.05422817312482413</v>
      </c>
      <c r="M35" s="50">
        <f>IF(Observed!M42="ND","",(Observed!M42-Model!M43)^2/Model!M43/Observed!$C$2)</f>
        <v>0.2860709333392559</v>
      </c>
      <c r="N35" s="50">
        <f>IF(Observed!N42="ND","",(Observed!N42-Model!N43)^2/Model!N43/Observed!$C$2)</f>
        <v>0.4209176760948233</v>
      </c>
      <c r="O35" s="50">
        <f>IF(Observed!O42="ND","",(Observed!O42-Model!O43)^2/Model!O43/Observed!$C$2)</f>
        <v>0.45808956709381254</v>
      </c>
    </row>
    <row r="36" spans="1:15" ht="10.5" customHeight="1">
      <c r="A36" s="1">
        <v>1</v>
      </c>
      <c r="B36" s="43"/>
      <c r="C36" s="43">
        <v>0.8353291809954011</v>
      </c>
      <c r="D36" s="43"/>
      <c r="E36" s="50">
        <f>IF(Observed!E30="ND","",(Observed!E30-Model!E31)^2/Model!E31/Observed!$C$2)</f>
        <v>0.1604500432108332</v>
      </c>
      <c r="F36" s="50">
        <f>IF(Observed!F30="ND","",(Observed!F30-Model!F31)^2/Model!F31/Observed!$C$2)</f>
        <v>0.19162763546705164</v>
      </c>
      <c r="G36" s="50">
        <f>IF(Observed!G30="ND","",(Observed!G30-Model!G31)^2/Model!G31/Observed!$C$2)</f>
        <v>0.03400377197228761</v>
      </c>
      <c r="H36" s="50">
        <f>IF(Observed!H30="ND","",(Observed!H30-Model!H31)^2/Model!H31/Observed!$C$2)</f>
        <v>0.001434305277468178</v>
      </c>
      <c r="I36" s="50">
        <f>IF(Observed!I30="ND","",(Observed!I30-Model!I31)^2/Model!I31/Observed!$C$2)</f>
        <v>0.07215179001115164</v>
      </c>
      <c r="J36" s="50">
        <f>IF(Observed!J30="ND","",(Observed!J30-Model!J31)^2/Model!J31/Observed!$C$2)</f>
        <v>0.158159598868894</v>
      </c>
      <c r="K36" s="50">
        <f>IF(Observed!K30="ND","",(Observed!K30-Model!K31)^2/Model!K31/Observed!$C$2)</f>
        <v>0.0009398007099537917</v>
      </c>
      <c r="L36" s="50">
        <f>IF(Observed!L30="ND","",(Observed!L30-Model!L31)^2/Model!L31/Observed!$C$2)</f>
        <v>0.030585606857873312</v>
      </c>
      <c r="M36" s="50">
        <f>IF(Observed!M30="ND","",(Observed!M30-Model!M31)^2/Model!M31/Observed!$C$2)</f>
        <v>0.004825382239414028</v>
      </c>
      <c r="N36" s="50">
        <f>IF(Observed!N30="ND","",(Observed!N30-Model!N31)^2/Model!N31/Observed!$C$2)</f>
        <v>0.03983273178103968</v>
      </c>
      <c r="O36" s="50">
        <f>IF(Observed!O30="ND","",(Observed!O30-Model!O31)^2/Model!O31/Observed!$C$2)</f>
        <v>0.08299695286450799</v>
      </c>
    </row>
    <row r="37" spans="1:15" ht="10.5" customHeight="1">
      <c r="A37" s="1">
        <v>1</v>
      </c>
      <c r="B37" s="43"/>
      <c r="C37" s="43">
        <v>0.8487197817111727</v>
      </c>
      <c r="D37" s="43"/>
      <c r="E37" s="50">
        <f>IF(Observed!E26="ND","",(Observed!E26-Model!E27)^2/Model!E27/Observed!$C$2)</f>
        <v>0.1403231927434198</v>
      </c>
      <c r="F37" s="50">
        <f>IF(Observed!F26="ND","",(Observed!F26-Model!F27)^2/Model!F27/Observed!$C$2)</f>
        <v>0.010322688242491012</v>
      </c>
      <c r="G37" s="50">
        <f>IF(Observed!G26="ND","",(Observed!G26-Model!G27)^2/Model!G27/Observed!$C$2)</f>
        <v>0.001399677910864773</v>
      </c>
      <c r="H37" s="50">
        <f>IF(Observed!H26="ND","",(Observed!H26-Model!H27)^2/Model!H27/Observed!$C$2)</f>
        <v>0.014884312443382777</v>
      </c>
      <c r="I37" s="50">
        <f>IF(Observed!I26="ND","",(Observed!I26-Model!I27)^2/Model!I27/Observed!$C$2)</f>
        <v>0.1520064934019565</v>
      </c>
      <c r="J37" s="50">
        <f>IF(Observed!J26="ND","",(Observed!J26-Model!J27)^2/Model!J27/Observed!$C$2)</f>
        <v>0.6521826280520481</v>
      </c>
      <c r="K37" s="50">
        <f>IF(Observed!K26="ND","",(Observed!K26-Model!K27)^2/Model!K27/Observed!$C$2)</f>
        <v>0.9524284332627165</v>
      </c>
      <c r="L37" s="50">
        <f>IF(Observed!L26="ND","",(Observed!L26-Model!L27)^2/Model!L27/Observed!$C$2)</f>
        <v>0.008617804172409925</v>
      </c>
      <c r="M37" s="50">
        <f>IF(Observed!M26="ND","",(Observed!M26-Model!M27)^2/Model!M27/Observed!$C$2)</f>
        <v>0.2637912510458897</v>
      </c>
      <c r="N37" s="50">
        <f>IF(Observed!N26="ND","",(Observed!N26-Model!N27)^2/Model!N27/Observed!$C$2)</f>
        <v>0.8137299917567852</v>
      </c>
      <c r="O37" s="50">
        <f>IF(Observed!O26="ND","",(Observed!O26-Model!O27)^2/Model!O27/Observed!$C$2)</f>
        <v>0.17320312731317913</v>
      </c>
    </row>
    <row r="38" spans="1:15" ht="10.5" customHeight="1">
      <c r="A38" s="1">
        <v>1</v>
      </c>
      <c r="B38" s="43"/>
      <c r="C38" s="43">
        <v>0.8710111561461344</v>
      </c>
      <c r="D38" s="43"/>
      <c r="E38" s="50">
        <f>IF(Observed!E12="ND","",(Observed!E12-Model!E13)^2/Model!E13/Observed!$C$2)</f>
        <v>0.8253473358690714</v>
      </c>
      <c r="F38" s="50">
        <f>IF(Observed!F12="ND","",(Observed!F12-Model!F13)^2/Model!F13/Observed!$C$2)</f>
        <v>0.27173198966745615</v>
      </c>
      <c r="G38" s="50">
        <f>IF(Observed!G12="ND","",(Observed!G12-Model!G13)^2/Model!G13/Observed!$C$2)</f>
        <v>0.8208990815630224</v>
      </c>
      <c r="H38" s="50">
        <f>IF(Observed!H12="ND","",(Observed!H12-Model!H13)^2/Model!H13/Observed!$C$2)</f>
        <v>0.3196773810416564</v>
      </c>
      <c r="I38" s="50">
        <f>IF(Observed!I12="ND","",(Observed!I12-Model!I13)^2/Model!I13/Observed!$C$2)</f>
        <v>0.7987670564740987</v>
      </c>
      <c r="J38" s="50">
        <f>IF(Observed!J12="ND","",(Observed!J12-Model!J13)^2/Model!J13/Observed!$C$2)</f>
        <v>0.6009661948821943</v>
      </c>
      <c r="K38" s="50">
        <f>IF(Observed!K12="ND","",(Observed!K12-Model!K13)^2/Model!K13/Observed!$C$2)</f>
        <v>0.2483991929736396</v>
      </c>
      <c r="L38" s="50">
        <f>IF(Observed!L12="ND","",(Observed!L12-Model!L13)^2/Model!L13/Observed!$C$2)</f>
        <v>0.7060541435416753</v>
      </c>
      <c r="M38" s="50">
        <f>IF(Observed!M12="ND","",(Observed!M12-Model!M13)^2/Model!M13/Observed!$C$2)</f>
        <v>1.3525033651106981</v>
      </c>
      <c r="N38" s="50">
        <f>IF(Observed!N12="ND","",(Observed!N12-Model!N13)^2/Model!N13/Observed!$C$2)</f>
        <v>0.011273605042369286</v>
      </c>
      <c r="O38" s="50">
        <f>IF(Observed!O12="ND","",(Observed!O12-Model!O13)^2/Model!O13/Observed!$C$2)</f>
        <v>0.5542077383068655</v>
      </c>
    </row>
    <row r="39" spans="1:15" ht="10.5" customHeight="1">
      <c r="A39" s="1">
        <v>1</v>
      </c>
      <c r="B39" s="42"/>
      <c r="C39" s="43">
        <v>0.8719221584115395</v>
      </c>
      <c r="D39" s="42"/>
      <c r="E39" s="50">
        <f>IF(Observed!E13="ND","",(Observed!E13-Model!E14)^2/Model!E14/Observed!$C$2)</f>
        <v>0.010637539890774438</v>
      </c>
      <c r="F39" s="50">
        <f>IF(Observed!F13="ND","",(Observed!F13-Model!F14)^2/Model!F14/Observed!$C$2)</f>
        <v>0.40882236755799667</v>
      </c>
      <c r="G39" s="50">
        <f>IF(Observed!G13="ND","",(Observed!G13-Model!G14)^2/Model!G14/Observed!$C$2)</f>
        <v>0.018990468629737904</v>
      </c>
      <c r="H39" s="50">
        <f>IF(Observed!H13="ND","",(Observed!H13-Model!H14)^2/Model!H14/Observed!$C$2)</f>
        <v>0.024425867155145668</v>
      </c>
      <c r="I39" s="50">
        <f>IF(Observed!I13="ND","",(Observed!I13-Model!I14)^2/Model!I14/Observed!$C$2)</f>
        <v>0.034347928900588805</v>
      </c>
      <c r="J39" s="50">
        <f>IF(Observed!J13="ND","",(Observed!J13-Model!J14)^2/Model!J14/Observed!$C$2)</f>
        <v>0.1788387165650083</v>
      </c>
      <c r="K39" s="50">
        <f>IF(Observed!K13="ND","",(Observed!K13-Model!K14)^2/Model!K14/Observed!$C$2)</f>
        <v>0.013180403235686628</v>
      </c>
      <c r="L39" s="50">
        <f>IF(Observed!L13="ND","",(Observed!L13-Model!L14)^2/Model!L14/Observed!$C$2)</f>
        <v>0.03404277737675324</v>
      </c>
      <c r="M39" s="50">
        <f>IF(Observed!M13="ND","",(Observed!M13-Model!M14)^2/Model!M14/Observed!$C$2)</f>
        <v>0.786054543687929</v>
      </c>
      <c r="N39" s="50">
        <f>IF(Observed!N13="ND","",(Observed!N13-Model!N14)^2/Model!N14/Observed!$C$2)</f>
        <v>0.9795481029567595</v>
      </c>
      <c r="O39" s="50">
        <f>IF(Observed!O13="ND","",(Observed!O13-Model!O14)^2/Model!O14/Observed!$C$2)</f>
      </c>
    </row>
    <row r="40" spans="1:15" ht="10.5" customHeight="1">
      <c r="A40" s="1">
        <v>1</v>
      </c>
      <c r="B40" s="43"/>
      <c r="C40" s="43">
        <v>0.8877300520082922</v>
      </c>
      <c r="D40" s="43"/>
      <c r="E40" s="50">
        <f>IF(Observed!E9="ND","",(Observed!E9-Model!E10)^2/Model!E10/Observed!$C$2)</f>
        <v>0.015123257887104644</v>
      </c>
      <c r="F40" s="50">
        <f>IF(Observed!F9="ND","",(Observed!F9-Model!F10)^2/Model!F10/Observed!$C$2)</f>
        <v>1.0959319895655676E-05</v>
      </c>
      <c r="G40" s="50">
        <f>IF(Observed!G9="ND","",(Observed!G9-Model!G10)^2/Model!G10/Observed!$C$2)</f>
        <v>0.005354718387177371</v>
      </c>
      <c r="H40" s="50">
        <f>IF(Observed!H9="ND","",(Observed!H9-Model!H10)^2/Model!H10/Observed!$C$2)</f>
        <v>0.03280066000960584</v>
      </c>
      <c r="I40" s="50">
        <f>IF(Observed!I9="ND","",(Observed!I9-Model!I10)^2/Model!I10/Observed!$C$2)</f>
        <v>0.022731785668480924</v>
      </c>
      <c r="J40" s="50">
        <f>IF(Observed!J9="ND","",(Observed!J9-Model!J10)^2/Model!J10/Observed!$C$2)</f>
        <v>0.0009118091205697585</v>
      </c>
      <c r="K40" s="50">
        <f>IF(Observed!K9="ND","",(Observed!K9-Model!K10)^2/Model!K10/Observed!$C$2)</f>
        <v>0.06501453653867277</v>
      </c>
      <c r="L40" s="50">
        <f>IF(Observed!L9="ND","",(Observed!L9-Model!L10)^2/Model!L10/Observed!$C$2)</f>
        <v>0.02192435106212321</v>
      </c>
      <c r="M40" s="50">
        <f>IF(Observed!M9="ND","",(Observed!M9-Model!M10)^2/Model!M10/Observed!$C$2)</f>
        <v>0.020509435022553035</v>
      </c>
      <c r="N40" s="50">
        <f>IF(Observed!N9="ND","",(Observed!N9-Model!N10)^2/Model!N10/Observed!$C$2)</f>
        <v>0.00046648217819089146</v>
      </c>
      <c r="O40" s="50">
        <f>IF(Observed!O9="ND","",(Observed!O9-Model!O10)^2/Model!O10/Observed!$C$2)</f>
        <v>0.004984719043585911</v>
      </c>
    </row>
    <row r="41" spans="1:15" ht="10.5" customHeight="1">
      <c r="A41" s="1">
        <v>1</v>
      </c>
      <c r="B41" s="43"/>
      <c r="C41" s="43">
        <v>0.9021311973826047</v>
      </c>
      <c r="D41" s="43"/>
      <c r="E41" s="50">
        <f>IF(Observed!E43="ND","",(Observed!E43-Model!E44)^2/Model!E44/Observed!$C$2)</f>
        <v>0.45842787831688536</v>
      </c>
      <c r="F41" s="50">
        <f>IF(Observed!F43="ND","",(Observed!F43-Model!F44)^2/Model!F44/Observed!$C$2)</f>
        <v>0.06034067510075294</v>
      </c>
      <c r="G41" s="50">
        <f>IF(Observed!G43="ND","",(Observed!G43-Model!G44)^2/Model!G44/Observed!$C$2)</f>
        <v>0.04371154679391486</v>
      </c>
      <c r="H41" s="50">
        <f>IF(Observed!H43="ND","",(Observed!H43-Model!H44)^2/Model!H44/Observed!$C$2)</f>
        <v>0.037103070991298046</v>
      </c>
      <c r="I41" s="50">
        <f>IF(Observed!I43="ND","",(Observed!I43-Model!I44)^2/Model!I44/Observed!$C$2)</f>
        <v>0.05627199468987156</v>
      </c>
      <c r="J41" s="50">
        <f>IF(Observed!J43="ND","",(Observed!J43-Model!J44)^2/Model!J44/Observed!$C$2)</f>
        <v>0.20076918286913317</v>
      </c>
      <c r="K41" s="50">
        <f>IF(Observed!K43="ND","",(Observed!K43-Model!K44)^2/Model!K44/Observed!$C$2)</f>
        <v>0.010330129173673661</v>
      </c>
      <c r="L41" s="50">
        <f>IF(Observed!L43="ND","",(Observed!L43-Model!L44)^2/Model!L44/Observed!$C$2)</f>
        <v>0.11035626210642366</v>
      </c>
      <c r="M41" s="50">
        <f>IF(Observed!M43="ND","",(Observed!M43-Model!M44)^2/Model!M44/Observed!$C$2)</f>
        <v>0.11168779634469764</v>
      </c>
      <c r="N41" s="50">
        <f>IF(Observed!N43="ND","",(Observed!N43-Model!N44)^2/Model!N44/Observed!$C$2)</f>
        <v>0.17911001214592262</v>
      </c>
      <c r="O41" s="50">
        <f>IF(Observed!O43="ND","",(Observed!O43-Model!O44)^2/Model!O44/Observed!$C$2)</f>
        <v>0.16110744854775405</v>
      </c>
    </row>
    <row r="42" spans="1:15" ht="10.5" customHeight="1">
      <c r="A42" s="1">
        <v>1</v>
      </c>
      <c r="B42" s="43"/>
      <c r="C42" s="43">
        <v>0.9397421681905029</v>
      </c>
      <c r="D42" s="43"/>
      <c r="E42" s="50">
        <f>IF(Observed!E40="ND","",(Observed!E40-Model!E41)^2/Model!E41/Observed!$C$2)</f>
        <v>0.20126231470322273</v>
      </c>
      <c r="F42" s="50">
        <f>IF(Observed!F40="ND","",(Observed!F40-Model!F41)^2/Model!F41/Observed!$C$2)</f>
        <v>0.07712816270794048</v>
      </c>
      <c r="G42" s="50">
        <f>IF(Observed!G40="ND","",(Observed!G40-Model!G41)^2/Model!G41/Observed!$C$2)</f>
        <v>0.361273154946994</v>
      </c>
      <c r="H42" s="50">
        <f>IF(Observed!H40="ND","",(Observed!H40-Model!H41)^2/Model!H41/Observed!$C$2)</f>
        <v>0.28048029326554885</v>
      </c>
      <c r="I42" s="50">
        <f>IF(Observed!I40="ND","",(Observed!I40-Model!I41)^2/Model!I41/Observed!$C$2)</f>
        <v>0.14628542955313276</v>
      </c>
      <c r="J42" s="50">
        <f>IF(Observed!J40="ND","",(Observed!J40-Model!J41)^2/Model!J41/Observed!$C$2)</f>
        <v>0.6745827030072605</v>
      </c>
      <c r="K42" s="50">
        <f>IF(Observed!K40="ND","",(Observed!K40-Model!K41)^2/Model!K41/Observed!$C$2)</f>
        <v>0.7887479588197233</v>
      </c>
      <c r="L42" s="50">
        <f>IF(Observed!L40="ND","",(Observed!L40-Model!L41)^2/Model!L41/Observed!$C$2)</f>
        <v>0.4234042009301054</v>
      </c>
      <c r="M42" s="50">
        <f>IF(Observed!M40="ND","",(Observed!M40-Model!M41)^2/Model!M41/Observed!$C$2)</f>
        <v>0.31354167946073264</v>
      </c>
      <c r="N42" s="50">
        <f>IF(Observed!N40="ND","",(Observed!N40-Model!N41)^2/Model!N41/Observed!$C$2)</f>
        <v>0.12589693816966144</v>
      </c>
      <c r="O42" s="50">
        <f>IF(Observed!O40="ND","",(Observed!O40-Model!O41)^2/Model!O41/Observed!$C$2)</f>
        <v>0.5535503002339872</v>
      </c>
    </row>
    <row r="43" spans="1:15" ht="10.5" customHeight="1">
      <c r="A43" s="1">
        <v>1</v>
      </c>
      <c r="B43" s="43"/>
      <c r="C43" s="43">
        <v>0.9630059670882589</v>
      </c>
      <c r="D43" s="43"/>
      <c r="E43" s="50">
        <f>IF(Observed!E39="ND","",(Observed!E39-Model!E40)^2/Model!E40/Observed!$C$2)</f>
        <v>0.1689184638870114</v>
      </c>
      <c r="F43" s="50">
        <f>IF(Observed!F39="ND","",(Observed!F39-Model!F40)^2/Model!F40/Observed!$C$2)</f>
        <v>0.01894390812796185</v>
      </c>
      <c r="G43" s="50">
        <f>IF(Observed!G39="ND","",(Observed!G39-Model!G40)^2/Model!G40/Observed!$C$2)</f>
        <v>0.04613290664793553</v>
      </c>
      <c r="H43" s="50">
        <f>IF(Observed!H39="ND","",(Observed!H39-Model!H40)^2/Model!H40/Observed!$C$2)</f>
        <v>0.7766855640374605</v>
      </c>
      <c r="I43" s="50">
        <f>IF(Observed!I39="ND","",(Observed!I39-Model!I40)^2/Model!I40/Observed!$C$2)</f>
        <v>0.02780182419596119</v>
      </c>
      <c r="J43" s="50">
        <f>IF(Observed!J39="ND","",(Observed!J39-Model!J40)^2/Model!J40/Observed!$C$2)</f>
        <v>0.011203163429606613</v>
      </c>
      <c r="K43" s="50">
        <f>IF(Observed!K39="ND","",(Observed!K39-Model!K40)^2/Model!K40/Observed!$C$2)</f>
        <v>0.00455356788478225</v>
      </c>
      <c r="L43" s="50">
        <f>IF(Observed!L39="ND","",(Observed!L39-Model!L40)^2/Model!L40/Observed!$C$2)</f>
        <v>0.103532695615484</v>
      </c>
      <c r="M43" s="50">
        <f>IF(Observed!M39="ND","",(Observed!M39-Model!M40)^2/Model!M40/Observed!$C$2)</f>
        <v>0.009499904055718048</v>
      </c>
      <c r="N43" s="50">
        <f>IF(Observed!N39="ND","",(Observed!N39-Model!N40)^2/Model!N40/Observed!$C$2)</f>
        <v>0.03990961743087149</v>
      </c>
      <c r="O43" s="50">
        <f>IF(Observed!O39="ND","",(Observed!O39-Model!O40)^2/Model!O40/Observed!$C$2)</f>
        <v>0.09460614493650941</v>
      </c>
    </row>
    <row r="44" spans="1:15" ht="10.5" customHeight="1">
      <c r="A44" s="1">
        <v>1</v>
      </c>
      <c r="B44" s="42"/>
      <c r="C44" s="43">
        <v>0.9790895688177601</v>
      </c>
      <c r="D44" s="42"/>
      <c r="E44" s="50">
        <f>IF(Observed!E15="ND","",(Observed!E15-Model!E16)^2/Model!E16/Observed!$C$2)</f>
        <v>1.2713679607003205</v>
      </c>
      <c r="F44" s="50">
        <f>IF(Observed!F15="ND","",(Observed!F15-Model!F16)^2/Model!F16/Observed!$C$2)</f>
        <v>0.12547837759935648</v>
      </c>
      <c r="G44" s="50">
        <f>IF(Observed!G15="ND","",(Observed!G15-Model!G16)^2/Model!G16/Observed!$C$2)</f>
        <v>0.15641597691125542</v>
      </c>
      <c r="H44" s="50">
        <f>IF(Observed!H15="ND","",(Observed!H15-Model!H16)^2/Model!H16/Observed!$C$2)</f>
        <v>0.17535238738067876</v>
      </c>
      <c r="I44" s="50">
        <f>IF(Observed!I15="ND","",(Observed!I15-Model!I16)^2/Model!I16/Observed!$C$2)</f>
        <v>0.03687862605414242</v>
      </c>
      <c r="J44" s="50">
        <f>IF(Observed!J15="ND","",(Observed!J15-Model!J16)^2/Model!J16/Observed!$C$2)</f>
        <v>0.06274973697509979</v>
      </c>
      <c r="K44" s="50">
        <f>IF(Observed!K15="ND","",(Observed!K15-Model!K16)^2/Model!K16/Observed!$C$2)</f>
        <v>0.045262613111236125</v>
      </c>
      <c r="L44" s="50">
        <f>IF(Observed!L15="ND","",(Observed!L15-Model!L16)^2/Model!L16/Observed!$C$2)</f>
        <v>0.1471671580872901</v>
      </c>
      <c r="M44" s="50">
        <f>IF(Observed!M15="ND","",(Observed!M15-Model!M16)^2/Model!M16/Observed!$C$2)</f>
        <v>0.10112997128042658</v>
      </c>
      <c r="N44" s="50">
        <f>IF(Observed!N15="ND","",(Observed!N15-Model!N16)^2/Model!N16/Observed!$C$2)</f>
        <v>0.12733314169525006</v>
      </c>
      <c r="O44" s="50">
        <f>IF(Observed!O15="ND","",(Observed!O15-Model!O16)^2/Model!O16/Observed!$C$2)</f>
        <v>0.18530493109582916</v>
      </c>
    </row>
    <row r="45" spans="14:15" ht="13.5">
      <c r="N45" s="43"/>
      <c r="O45" s="43"/>
    </row>
    <row r="46" ht="13.5">
      <c r="N46" s="43"/>
    </row>
    <row r="47" ht="13.5">
      <c r="N47" s="43"/>
    </row>
    <row r="48" ht="13.5">
      <c r="N48" s="43"/>
    </row>
    <row r="49" ht="13.5">
      <c r="N49" s="43"/>
    </row>
    <row r="50" ht="13.5">
      <c r="N50" s="43"/>
    </row>
    <row r="51" ht="13.5">
      <c r="N51" s="43"/>
    </row>
    <row r="52" ht="13.5">
      <c r="N52" s="43"/>
    </row>
    <row r="53" ht="13.5">
      <c r="N53" s="43"/>
    </row>
    <row r="54" ht="13.5">
      <c r="N54" s="43"/>
    </row>
    <row r="55" ht="13.5">
      <c r="N55" s="43"/>
    </row>
    <row r="56" ht="13.5">
      <c r="N56" s="43"/>
    </row>
    <row r="57" ht="13.5">
      <c r="N57" s="43"/>
    </row>
    <row r="58" ht="13.5">
      <c r="N58" s="43"/>
    </row>
    <row r="59" ht="13.5">
      <c r="N59" s="43"/>
    </row>
    <row r="60" ht="13.5">
      <c r="N60" s="43"/>
    </row>
    <row r="61" ht="13.5">
      <c r="N61" s="43"/>
    </row>
    <row r="62" ht="13.5">
      <c r="N62" s="43"/>
    </row>
    <row r="63" ht="13.5">
      <c r="N63" s="43"/>
    </row>
    <row r="64" ht="13.5">
      <c r="N64" s="43"/>
    </row>
    <row r="65" ht="13.5">
      <c r="N65" s="43"/>
    </row>
    <row r="66" ht="13.5">
      <c r="N66" s="43"/>
    </row>
    <row r="67" ht="13.5">
      <c r="N67" s="43"/>
    </row>
    <row r="68" ht="13.5">
      <c r="N68" s="43"/>
    </row>
    <row r="69" ht="13.5">
      <c r="N69" s="43"/>
    </row>
    <row r="70" ht="13.5">
      <c r="N70" s="43"/>
    </row>
    <row r="71" ht="13.5">
      <c r="N71" s="43"/>
    </row>
    <row r="72" ht="13.5">
      <c r="N72" s="43"/>
    </row>
    <row r="73" ht="13.5">
      <c r="N73" s="43"/>
    </row>
    <row r="74" ht="13.5">
      <c r="N74" s="43"/>
    </row>
    <row r="75" ht="13.5">
      <c r="N75" s="43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="141" zoomScaleNormal="141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9.125" style="1" bestFit="1" customWidth="1"/>
    <col min="4" max="4" width="9.125" style="1" customWidth="1"/>
    <col min="5" max="5" width="9.125" style="1" bestFit="1" customWidth="1"/>
    <col min="6" max="16384" width="9.00390625" style="1" customWidth="1"/>
  </cols>
  <sheetData>
    <row r="1" spans="1:12" ht="13.5">
      <c r="A1" s="1" t="s">
        <v>28</v>
      </c>
      <c r="H1" s="16"/>
      <c r="K1" s="1" t="s">
        <v>16</v>
      </c>
      <c r="L1" s="1" t="s">
        <v>27</v>
      </c>
    </row>
    <row r="2" spans="1:12" ht="13.5">
      <c r="A2" s="1" t="s">
        <v>26</v>
      </c>
      <c r="H2" s="16" t="s">
        <v>25</v>
      </c>
      <c r="K2" s="1">
        <v>0.1896</v>
      </c>
      <c r="L2" s="1">
        <f>EXP(K2)</f>
        <v>1.208765994545259</v>
      </c>
    </row>
    <row r="3" ht="13.5">
      <c r="A3" s="1" t="s">
        <v>24</v>
      </c>
    </row>
    <row r="4" ht="13.5">
      <c r="A4" s="1" t="s">
        <v>23</v>
      </c>
    </row>
    <row r="5" ht="13.5">
      <c r="A5" s="1" t="s">
        <v>22</v>
      </c>
    </row>
    <row r="6" ht="13.5">
      <c r="A6" s="1" t="s">
        <v>21</v>
      </c>
    </row>
    <row r="7" ht="13.5">
      <c r="A7" s="1" t="s">
        <v>20</v>
      </c>
    </row>
    <row r="8" spans="1:5" ht="13.5">
      <c r="A8" s="1" t="s">
        <v>15</v>
      </c>
      <c r="B8" s="1" t="s">
        <v>14</v>
      </c>
      <c r="C8" s="1" t="s">
        <v>13</v>
      </c>
      <c r="E8" s="1" t="s">
        <v>12</v>
      </c>
    </row>
    <row r="9" spans="1:5" ht="13.5">
      <c r="A9" s="13">
        <v>1980</v>
      </c>
      <c r="B9" s="13"/>
      <c r="C9" s="13"/>
      <c r="D9" s="13"/>
      <c r="E9" s="12"/>
    </row>
    <row r="10" spans="1:5" ht="13.5">
      <c r="A10" s="13">
        <v>1983</v>
      </c>
      <c r="B10" s="13"/>
      <c r="C10" s="13"/>
      <c r="D10" s="13"/>
      <c r="E10" s="12"/>
    </row>
    <row r="11" spans="1:5" ht="13.5">
      <c r="A11" s="13">
        <v>1984</v>
      </c>
      <c r="B11" s="13"/>
      <c r="C11" s="13"/>
      <c r="D11" s="13"/>
      <c r="E11" s="12"/>
    </row>
    <row r="12" spans="1:10" ht="13.5">
      <c r="A12" s="1">
        <v>1986</v>
      </c>
      <c r="B12" s="1">
        <v>54</v>
      </c>
      <c r="C12" s="1">
        <f>LN(B12)</f>
        <v>3.9889840465642745</v>
      </c>
      <c r="D12" s="1">
        <f>(C13-C12)/(A13-A12)</f>
        <v>0.34174929372205654</v>
      </c>
      <c r="E12" s="1">
        <f>B12/5</f>
        <v>10.8</v>
      </c>
      <c r="J12" s="1" t="s">
        <v>19</v>
      </c>
    </row>
    <row r="13" spans="1:10" ht="13.5">
      <c r="A13" s="1">
        <f aca="true" t="shared" si="0" ref="A13:A24">A12+1</f>
        <v>1987</v>
      </c>
      <c r="B13" s="1">
        <v>76</v>
      </c>
      <c r="C13" s="1">
        <f>LN(B13)</f>
        <v>4.330733340286331</v>
      </c>
      <c r="D13" s="1">
        <f>(C19-C13)/(A19-A13)</f>
        <v>0.2208764117555869</v>
      </c>
      <c r="E13" s="1">
        <f>B13/5</f>
        <v>15.2</v>
      </c>
      <c r="J13" s="1" t="s">
        <v>18</v>
      </c>
    </row>
    <row r="14" spans="1:5" ht="13.5">
      <c r="A14" s="13">
        <f t="shared" si="0"/>
        <v>1988</v>
      </c>
      <c r="B14" s="13"/>
      <c r="C14" s="13"/>
      <c r="D14" s="13"/>
      <c r="E14" s="12"/>
    </row>
    <row r="15" ht="13.5">
      <c r="A15" s="1">
        <f t="shared" si="0"/>
        <v>1989</v>
      </c>
    </row>
    <row r="16" ht="13.5">
      <c r="A16" s="1">
        <f t="shared" si="0"/>
        <v>1990</v>
      </c>
    </row>
    <row r="17" ht="13.5">
      <c r="A17" s="1">
        <f t="shared" si="0"/>
        <v>1991</v>
      </c>
    </row>
    <row r="18" ht="13.5">
      <c r="A18" s="1">
        <f t="shared" si="0"/>
        <v>1992</v>
      </c>
    </row>
    <row r="19" spans="1:5" ht="13.5">
      <c r="A19" s="1">
        <f t="shared" si="0"/>
        <v>1993</v>
      </c>
      <c r="B19" s="1">
        <v>286</v>
      </c>
      <c r="C19" s="1">
        <f>LN(B19)</f>
        <v>5.655991810819852</v>
      </c>
      <c r="D19" s="1">
        <f>(C20-C19)/(A20-A19)</f>
        <v>-0.126562723308429</v>
      </c>
      <c r="E19" s="1">
        <f>B19/5</f>
        <v>57.2</v>
      </c>
    </row>
    <row r="20" spans="1:5" ht="13.5">
      <c r="A20" s="1">
        <f t="shared" si="0"/>
        <v>1994</v>
      </c>
      <c r="B20" s="1">
        <v>252</v>
      </c>
      <c r="C20" s="1">
        <f>LN(B20)</f>
        <v>5.529429087511423</v>
      </c>
      <c r="D20" s="1">
        <f>(C22-C20)/(A22-A20)</f>
        <v>0.22976616468922018</v>
      </c>
      <c r="E20" s="1">
        <f>B20/5</f>
        <v>50.4</v>
      </c>
    </row>
    <row r="21" spans="1:5" ht="13.5">
      <c r="A21" s="1">
        <f t="shared" si="0"/>
        <v>1995</v>
      </c>
      <c r="B21" s="13"/>
      <c r="C21" s="13"/>
      <c r="D21" s="13"/>
      <c r="E21" s="12"/>
    </row>
    <row r="22" spans="1:5" ht="13.5">
      <c r="A22" s="1">
        <f t="shared" si="0"/>
        <v>1996</v>
      </c>
      <c r="B22" s="1">
        <v>399</v>
      </c>
      <c r="C22" s="1">
        <f>LN(B22)</f>
        <v>5.988961416889864</v>
      </c>
      <c r="D22" s="1">
        <f>(C23-C22)/(A23-A22)</f>
        <v>0.048909503032273705</v>
      </c>
      <c r="E22" s="1">
        <f>B22/5</f>
        <v>79.8</v>
      </c>
    </row>
    <row r="23" spans="1:5" ht="13.5">
      <c r="A23" s="1">
        <f t="shared" si="0"/>
        <v>1997</v>
      </c>
      <c r="B23" s="1">
        <v>419</v>
      </c>
      <c r="C23" s="1">
        <f>LN(B23)</f>
        <v>6.037870919922137</v>
      </c>
      <c r="D23" s="1">
        <f>(C24-C23)/(A24-A23)</f>
        <v>0.34563571496186807</v>
      </c>
      <c r="E23" s="1">
        <f>B23/5</f>
        <v>83.8</v>
      </c>
    </row>
    <row r="24" spans="1:7" ht="13.5">
      <c r="A24" s="1">
        <f t="shared" si="0"/>
        <v>1998</v>
      </c>
      <c r="B24" s="1">
        <v>592</v>
      </c>
      <c r="C24" s="1">
        <f>LN(B24)</f>
        <v>6.3835066348840055</v>
      </c>
      <c r="E24" s="1">
        <f>B24/5</f>
        <v>118.4</v>
      </c>
      <c r="F24" s="1">
        <v>592</v>
      </c>
      <c r="G24" s="1">
        <v>592</v>
      </c>
    </row>
    <row r="25" spans="1:10" ht="13.5">
      <c r="A25" s="1">
        <v>1999</v>
      </c>
      <c r="B25" s="1">
        <v>177</v>
      </c>
      <c r="E25" s="1">
        <v>48.6</v>
      </c>
      <c r="F25" s="1">
        <v>243</v>
      </c>
      <c r="G25" s="1">
        <v>177</v>
      </c>
      <c r="H25" s="1">
        <v>106</v>
      </c>
      <c r="J25" s="13" t="s">
        <v>17</v>
      </c>
    </row>
    <row r="26" spans="1:8" ht="13.5">
      <c r="A26" s="1">
        <v>2000</v>
      </c>
      <c r="H26" s="1">
        <v>61</v>
      </c>
    </row>
    <row r="27" ht="13.5">
      <c r="E27" s="1">
        <f>EXP(0.1887)</f>
        <v>1.207678594553564</v>
      </c>
    </row>
    <row r="28" ht="13.5"/>
    <row r="29" spans="2:3" ht="13.5">
      <c r="B29" s="1" t="s">
        <v>126</v>
      </c>
      <c r="C29" s="1">
        <f>LN(B24/B12)/12</f>
        <v>0.19954354902664428</v>
      </c>
    </row>
    <row r="30" ht="13.5"/>
    <row r="31" ht="13.5"/>
    <row r="32" spans="1:5" ht="13.5">
      <c r="A32" s="1" t="s">
        <v>15</v>
      </c>
      <c r="B32" s="1" t="s">
        <v>14</v>
      </c>
      <c r="C32" s="1" t="s">
        <v>13</v>
      </c>
      <c r="E32" s="1" t="s">
        <v>12</v>
      </c>
    </row>
    <row r="33" spans="1:11" ht="13.5">
      <c r="A33" s="13">
        <v>1980</v>
      </c>
      <c r="B33" s="13">
        <f>EXP(C33)</f>
        <v>18.137833402774245</v>
      </c>
      <c r="C33" s="13">
        <f>0.1896*A33-372.51</f>
        <v>2.8979999999999677</v>
      </c>
      <c r="D33" s="13"/>
      <c r="E33" s="12">
        <f aca="true" t="shared" si="1" ref="E33:E38">B33/5</f>
        <v>3.6275666805548488</v>
      </c>
      <c r="K33" s="14"/>
    </row>
    <row r="34" spans="1:11" ht="13.5">
      <c r="A34" s="13">
        <v>1983</v>
      </c>
      <c r="B34" s="13">
        <f>EXP(C34)</f>
        <v>32.03406923368141</v>
      </c>
      <c r="C34" s="13">
        <f>0.1896*A34-372.51</f>
        <v>3.466799999999978</v>
      </c>
      <c r="D34" s="13"/>
      <c r="E34" s="12">
        <f t="shared" si="1"/>
        <v>6.406813846736282</v>
      </c>
      <c r="I34" s="18"/>
      <c r="J34" s="18"/>
      <c r="K34" s="14"/>
    </row>
    <row r="35" spans="1:11" ht="13.5">
      <c r="A35" s="13">
        <v>1984</v>
      </c>
      <c r="B35" s="13">
        <f>EXP(C35)</f>
        <v>38.72169355658199</v>
      </c>
      <c r="C35" s="13">
        <f>0.1896*A35-372.51</f>
        <v>3.6563999999999623</v>
      </c>
      <c r="D35" s="13"/>
      <c r="E35" s="12">
        <f t="shared" si="1"/>
        <v>7.744338711316398</v>
      </c>
      <c r="I35" s="17"/>
      <c r="J35" s="17"/>
      <c r="K35" s="14"/>
    </row>
    <row r="36" spans="1:11" ht="13.5">
      <c r="A36" s="1">
        <v>1986</v>
      </c>
      <c r="B36" s="16">
        <v>54</v>
      </c>
      <c r="C36" s="1">
        <f>LN(B36)</f>
        <v>3.9889840465642745</v>
      </c>
      <c r="E36" s="1">
        <f t="shared" si="1"/>
        <v>10.8</v>
      </c>
      <c r="H36" s="15"/>
      <c r="I36" s="15"/>
      <c r="J36" s="15"/>
      <c r="K36" s="14"/>
    </row>
    <row r="37" spans="1:5" ht="13.5">
      <c r="A37" s="1">
        <f aca="true" t="shared" si="2" ref="A37:A48">A36+1</f>
        <v>1987</v>
      </c>
      <c r="B37" s="1">
        <v>76</v>
      </c>
      <c r="C37" s="1">
        <f>LN(B37)</f>
        <v>4.330733340286331</v>
      </c>
      <c r="E37" s="1">
        <f t="shared" si="1"/>
        <v>15.2</v>
      </c>
    </row>
    <row r="38" spans="1:5" ht="13.5">
      <c r="A38" s="13">
        <f t="shared" si="2"/>
        <v>1988</v>
      </c>
      <c r="B38" s="13">
        <f>EXP(C38)</f>
        <v>82.66530619145472</v>
      </c>
      <c r="C38" s="13">
        <f>0.1896*A38-372.51</f>
        <v>4.414800000000014</v>
      </c>
      <c r="D38" s="13"/>
      <c r="E38" s="12">
        <f t="shared" si="1"/>
        <v>16.533061238290944</v>
      </c>
    </row>
    <row r="39" ht="13.5">
      <c r="A39" s="1">
        <f t="shared" si="2"/>
        <v>1989</v>
      </c>
    </row>
    <row r="40" ht="13.5">
      <c r="A40" s="1">
        <f t="shared" si="2"/>
        <v>1990</v>
      </c>
    </row>
    <row r="41" ht="13.5">
      <c r="A41" s="1">
        <f t="shared" si="2"/>
        <v>1991</v>
      </c>
    </row>
    <row r="42" ht="13.5">
      <c r="A42" s="1">
        <f t="shared" si="2"/>
        <v>1992</v>
      </c>
    </row>
    <row r="43" spans="1:5" ht="13.5">
      <c r="A43" s="1">
        <f t="shared" si="2"/>
        <v>1993</v>
      </c>
      <c r="B43" s="1">
        <v>286</v>
      </c>
      <c r="C43" s="1">
        <f>LN(B43)</f>
        <v>5.655991810819852</v>
      </c>
      <c r="E43" s="1">
        <f aca="true" t="shared" si="3" ref="E43:E48">B43/5</f>
        <v>57.2</v>
      </c>
    </row>
    <row r="44" spans="1:5" ht="13.5">
      <c r="A44" s="1">
        <f t="shared" si="2"/>
        <v>1994</v>
      </c>
      <c r="B44" s="1">
        <v>252</v>
      </c>
      <c r="C44" s="1">
        <f>LN(B44)</f>
        <v>5.529429087511423</v>
      </c>
      <c r="E44" s="1">
        <f t="shared" si="3"/>
        <v>50.4</v>
      </c>
    </row>
    <row r="45" spans="1:5" ht="13.5">
      <c r="A45" s="1">
        <f t="shared" si="2"/>
        <v>1995</v>
      </c>
      <c r="B45" s="13">
        <f>EXP(C45)</f>
        <v>311.68716234714344</v>
      </c>
      <c r="C45" s="13">
        <f>0.1896*A45-372.51</f>
        <v>5.742000000000019</v>
      </c>
      <c r="D45" s="13"/>
      <c r="E45" s="12">
        <f t="shared" si="3"/>
        <v>62.33743246942869</v>
      </c>
    </row>
    <row r="46" spans="1:5" ht="13.5">
      <c r="A46" s="1">
        <f t="shared" si="2"/>
        <v>1996</v>
      </c>
      <c r="B46" s="1">
        <v>399</v>
      </c>
      <c r="C46" s="1">
        <f>LN(B46)</f>
        <v>5.988961416889864</v>
      </c>
      <c r="E46" s="1">
        <f t="shared" si="3"/>
        <v>79.8</v>
      </c>
    </row>
    <row r="47" spans="1:5" ht="13.5">
      <c r="A47" s="1">
        <f t="shared" si="2"/>
        <v>1997</v>
      </c>
      <c r="B47" s="1">
        <v>419</v>
      </c>
      <c r="C47" s="1">
        <f>LN(B47)</f>
        <v>6.037870919922137</v>
      </c>
      <c r="E47" s="1">
        <f t="shared" si="3"/>
        <v>83.8</v>
      </c>
    </row>
    <row r="48" spans="1:5" ht="13.5">
      <c r="A48" s="1">
        <f t="shared" si="2"/>
        <v>1998</v>
      </c>
      <c r="B48" s="1">
        <v>592</v>
      </c>
      <c r="C48" s="1">
        <f>LN(B48)</f>
        <v>6.3835066348840055</v>
      </c>
      <c r="E48" s="1">
        <f t="shared" si="3"/>
        <v>118.4</v>
      </c>
    </row>
    <row r="49" spans="1:5" ht="13.5">
      <c r="A49" s="1">
        <v>1999</v>
      </c>
      <c r="B49" s="1">
        <v>177</v>
      </c>
      <c r="E49" s="1">
        <v>48.6</v>
      </c>
    </row>
    <row r="50" ht="13.5">
      <c r="A50" s="1">
        <v>2000</v>
      </c>
    </row>
    <row r="51" ht="13.5"/>
  </sheetData>
  <sheetProtection/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5"/>
  <sheetViews>
    <sheetView zoomScale="141" zoomScaleNormal="14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0.75390625" style="1" customWidth="1"/>
    <col min="2" max="2" width="3.875" style="1" customWidth="1"/>
    <col min="3" max="3" width="6.50390625" style="1" customWidth="1"/>
    <col min="4" max="4" width="10.25390625" style="1" customWidth="1"/>
    <col min="5" max="15" width="5.625" style="1" customWidth="1"/>
    <col min="16" max="16384" width="9.00390625" style="1" customWidth="1"/>
  </cols>
  <sheetData>
    <row r="1" s="43" customFormat="1" ht="12"/>
    <row r="2" s="43" customFormat="1" ht="12">
      <c r="A2" s="50">
        <f>SUM(E5:O44)</f>
        <v>-3477.380846913896</v>
      </c>
    </row>
    <row r="3" spans="2:15" s="43" customFormat="1" ht="12">
      <c r="B3" s="42" t="s">
        <v>110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10.5" customHeight="1">
      <c r="B4" s="42" t="s">
        <v>104</v>
      </c>
      <c r="C4" s="42" t="s">
        <v>111</v>
      </c>
      <c r="D4" s="42"/>
      <c r="E4" s="42">
        <v>1992</v>
      </c>
      <c r="F4" s="42">
        <v>1993</v>
      </c>
      <c r="G4" s="42">
        <v>1994</v>
      </c>
      <c r="H4" s="42">
        <v>1995</v>
      </c>
      <c r="I4" s="42">
        <v>1996</v>
      </c>
      <c r="J4" s="42">
        <v>1997</v>
      </c>
      <c r="K4" s="42">
        <v>1998</v>
      </c>
      <c r="L4" s="42">
        <v>1999</v>
      </c>
      <c r="M4" s="42">
        <v>2000</v>
      </c>
      <c r="N4" s="42">
        <v>2001</v>
      </c>
      <c r="O4" s="42">
        <v>2002</v>
      </c>
    </row>
    <row r="5" spans="1:15" ht="10.5" customHeight="1">
      <c r="A5" s="1">
        <v>1</v>
      </c>
      <c r="B5" s="43"/>
      <c r="C5" s="43">
        <v>0.05381220871878911</v>
      </c>
      <c r="D5" s="43"/>
      <c r="E5" s="50">
        <f>IF(Observed!E5="ND","",Observed!E5*LN(Model!E6)-GAMMALN(Observed!E5+1)-Model!E6)</f>
        <v>-3.1326056531031696</v>
      </c>
      <c r="F5" s="50">
        <f>IF(Observed!F5="ND","",Observed!F5*LN(Model!F6)-GAMMALN(Observed!F5+1)-Model!F6)</f>
        <v>-4.418751084095462</v>
      </c>
      <c r="G5" s="50">
        <f>IF(Observed!G5="ND","",Observed!G5*LN(Model!G6)-GAMMALN(Observed!G5+1)-Model!G6)</f>
        <v>-26.104420709425355</v>
      </c>
      <c r="H5" s="50">
        <f>IF(Observed!H5="ND","",Observed!H5*LN(Model!H6)-GAMMALN(Observed!H5+1)-Model!H6)</f>
        <v>-9.271283216258908</v>
      </c>
      <c r="I5" s="50">
        <f>IF(Observed!I5="ND","",Observed!I5*LN(Model!I6)-GAMMALN(Observed!I5+1)-Model!I6)</f>
        <v>-8.43873972165575</v>
      </c>
      <c r="J5" s="50">
        <f>IF(Observed!J5="ND","",Observed!J5*LN(Model!J6)-GAMMALN(Observed!J5+1)-Model!J6)</f>
        <v>-21.665130125737967</v>
      </c>
      <c r="K5" s="50">
        <f>IF(Observed!K5="ND","",Observed!K5*LN(Model!K6)-GAMMALN(Observed!K5+1)-Model!K6)</f>
        <v>-4.683434270012938</v>
      </c>
      <c r="L5" s="50">
        <f>IF(Observed!L5="ND","",Observed!L5*LN(Model!L6)-GAMMALN(Observed!L5+1)-Model!L6)</f>
        <v>-12.575775825628916</v>
      </c>
      <c r="M5" s="50">
        <f>IF(Observed!M5="ND","",Observed!M5*LN(Model!M6)-GAMMALN(Observed!M5+1)-Model!M6)</f>
        <v>-8.745327074940953</v>
      </c>
      <c r="N5" s="50">
        <f>IF(Observed!N5="ND","",Observed!N5*LN(Model!N6)-GAMMALN(Observed!N5+1)-Model!N6)</f>
        <v>-7.446199992764512</v>
      </c>
      <c r="O5" s="50">
        <f>IF(Observed!O5="ND","",Observed!O5*LN(Model!O6)-GAMMALN(Observed!O5+1)-Model!O6)</f>
        <v>-14.476420639401894</v>
      </c>
    </row>
    <row r="6" spans="1:15" ht="10.5" customHeight="1">
      <c r="A6" s="1">
        <v>1</v>
      </c>
      <c r="B6" s="43"/>
      <c r="C6" s="43">
        <v>0.05519061441438389</v>
      </c>
      <c r="D6" s="43"/>
      <c r="E6" s="50">
        <f>IF(Observed!E6="ND","",Observed!E6*LN(Model!E7)-GAMMALN(Observed!E6+1)-Model!E7)</f>
        <v>-25.195077349152868</v>
      </c>
      <c r="F6" s="50">
        <f>IF(Observed!F6="ND","",Observed!F6*LN(Model!F7)-GAMMALN(Observed!F6+1)-Model!F7)</f>
        <v>-7.459619328275366</v>
      </c>
      <c r="G6" s="50">
        <f>IF(Observed!G6="ND","",Observed!G6*LN(Model!G7)-GAMMALN(Observed!G6+1)-Model!G7)</f>
        <v>-6.512186310595226</v>
      </c>
      <c r="H6" s="50">
        <f>IF(Observed!H6="ND","",Observed!H6*LN(Model!H7)-GAMMALN(Observed!H6+1)-Model!H7)</f>
        <v>-19.071342665058353</v>
      </c>
      <c r="I6" s="50">
        <f>IF(Observed!I6="ND","",Observed!I6*LN(Model!I7)-GAMMALN(Observed!I6+1)-Model!I7)</f>
        <v>-3.3314105829647644</v>
      </c>
      <c r="J6" s="50">
        <f>IF(Observed!J6="ND","",Observed!J6*LN(Model!J7)-GAMMALN(Observed!J6+1)-Model!J7)</f>
        <v>-17.94714160093052</v>
      </c>
      <c r="K6" s="50">
        <f>IF(Observed!K6="ND","",Observed!K6*LN(Model!K7)-GAMMALN(Observed!K6+1)-Model!K7)</f>
        <v>-59.16688243921858</v>
      </c>
      <c r="L6" s="50">
        <f>IF(Observed!L6="ND","",Observed!L6*LN(Model!L7)-GAMMALN(Observed!L6+1)-Model!L7)</f>
        <v>-4.526154713064443</v>
      </c>
      <c r="M6" s="50">
        <f>IF(Observed!M6="ND","",Observed!M6*LN(Model!M7)-GAMMALN(Observed!M6+1)-Model!M7)</f>
        <v>-4.110468644910156</v>
      </c>
      <c r="N6" s="50">
        <f>IF(Observed!N6="ND","",Observed!N6*LN(Model!N7)-GAMMALN(Observed!N6+1)-Model!N7)</f>
        <v>-6.509269423443996</v>
      </c>
      <c r="O6" s="50">
        <f>IF(Observed!O6="ND","",Observed!O6*LN(Model!O7)-GAMMALN(Observed!O6+1)-Model!O7)</f>
        <v>-7.015318491878233</v>
      </c>
    </row>
    <row r="7" spans="1:15" ht="10.5" customHeight="1">
      <c r="A7" s="1">
        <v>1</v>
      </c>
      <c r="B7" s="43"/>
      <c r="C7" s="43">
        <v>0.07115650342309099</v>
      </c>
      <c r="D7" s="43"/>
      <c r="E7" s="50">
        <f>IF(Observed!E7="ND","",Observed!E7*LN(Model!E8)-GAMMALN(Observed!E7+1)-Model!E8)</f>
        <v>-3.234546086129626</v>
      </c>
      <c r="F7" s="50">
        <f>IF(Observed!F7="ND","",Observed!F7*LN(Model!F8)-GAMMALN(Observed!F7+1)-Model!F8)</f>
        <v>-5.196635345498009</v>
      </c>
      <c r="G7" s="50">
        <f>IF(Observed!G7="ND","",Observed!G7*LN(Model!G8)-GAMMALN(Observed!G7+1)-Model!G8)</f>
        <v>-6.586211143689582</v>
      </c>
      <c r="H7" s="50">
        <f>IF(Observed!H7="ND","",Observed!H7*LN(Model!H8)-GAMMALN(Observed!H7+1)-Model!H8)</f>
        <v>-27.44874851399419</v>
      </c>
      <c r="I7" s="50">
        <f>IF(Observed!I7="ND","",Observed!I7*LN(Model!I8)-GAMMALN(Observed!I7+1)-Model!I8)</f>
        <v>-3.5392929800770077</v>
      </c>
      <c r="J7" s="50">
        <f>IF(Observed!J7="ND","",Observed!J7*LN(Model!J8)-GAMMALN(Observed!J7+1)-Model!J8)</f>
        <v>-4.894395921004161</v>
      </c>
      <c r="K7" s="50">
        <f>IF(Observed!K7="ND","",Observed!K7*LN(Model!K8)-GAMMALN(Observed!K7+1)-Model!K8)</f>
        <v>-24.665599135651235</v>
      </c>
      <c r="L7" s="50">
        <f>IF(Observed!L7="ND","",Observed!L7*LN(Model!L8)-GAMMALN(Observed!L7+1)-Model!L8)</f>
        <v>-15.420934722070925</v>
      </c>
      <c r="M7" s="50">
        <f>IF(Observed!M7="ND","",Observed!M7*LN(Model!M8)-GAMMALN(Observed!M7+1)-Model!M8)</f>
        <v>-3.0580770734828775</v>
      </c>
      <c r="N7" s="50">
        <f>IF(Observed!N7="ND","",Observed!N7*LN(Model!N8)-GAMMALN(Observed!N7+1)-Model!N8)</f>
        <v>-3.110750356241539</v>
      </c>
      <c r="O7" s="50">
        <f>IF(Observed!O7="ND","",Observed!O7*LN(Model!O8)-GAMMALN(Observed!O7+1)-Model!O8)</f>
        <v>-19.02107433876877</v>
      </c>
    </row>
    <row r="8" spans="1:15" ht="10.5" customHeight="1">
      <c r="A8" s="1">
        <v>1</v>
      </c>
      <c r="B8" s="43"/>
      <c r="C8" s="43">
        <v>0.12273691859562685</v>
      </c>
      <c r="D8" s="43"/>
      <c r="E8" s="50">
        <f>IF(Observed!E8="ND","",Observed!E8*LN(Model!E9)-GAMMALN(Observed!E8+1)-Model!E9)</f>
        <v>-17.41488833154473</v>
      </c>
      <c r="F8" s="50">
        <f>IF(Observed!F8="ND","",Observed!F8*LN(Model!F9)-GAMMALN(Observed!F8+1)-Model!F9)</f>
        <v>-5.783992081311958</v>
      </c>
      <c r="G8" s="50">
        <f>IF(Observed!G8="ND","",Observed!G8*LN(Model!G9)-GAMMALN(Observed!G8+1)-Model!G9)</f>
        <v>-3.267452055015397</v>
      </c>
      <c r="H8" s="50">
        <f>IF(Observed!H8="ND","",Observed!H8*LN(Model!H9)-GAMMALN(Observed!H8+1)-Model!H9)</f>
        <v>-3.3949489872731746</v>
      </c>
      <c r="I8" s="50">
        <f>IF(Observed!I8="ND","",Observed!I8*LN(Model!I9)-GAMMALN(Observed!I8+1)-Model!I9)</f>
        <v>-4.793980630256982</v>
      </c>
      <c r="J8" s="50">
        <f>IF(Observed!J8="ND","",Observed!J8*LN(Model!J9)-GAMMALN(Observed!J8+1)-Model!J9)</f>
        <v>-12.860345860352169</v>
      </c>
      <c r="K8" s="50">
        <f>IF(Observed!K8="ND","",Observed!K8*LN(Model!K9)-GAMMALN(Observed!K8+1)-Model!K9)</f>
        <v>-7.544534115990366</v>
      </c>
      <c r="L8" s="50">
        <f>IF(Observed!L8="ND","",Observed!L8*LN(Model!L9)-GAMMALN(Observed!L8+1)-Model!L9)</f>
        <v>-11.10380445556138</v>
      </c>
      <c r="M8" s="50">
        <f>IF(Observed!M8="ND","",Observed!M8*LN(Model!M9)-GAMMALN(Observed!M8+1)-Model!M9)</f>
        <v>-16.870463042510487</v>
      </c>
      <c r="N8" s="50">
        <f>IF(Observed!N8="ND","",Observed!N8*LN(Model!N9)-GAMMALN(Observed!N8+1)-Model!N9)</f>
        <v>-41.78588110572835</v>
      </c>
      <c r="O8" s="50">
        <f>IF(Observed!O8="ND","",Observed!O8*LN(Model!O9)-GAMMALN(Observed!O8+1)-Model!O9)</f>
        <v>-17.765064690647613</v>
      </c>
    </row>
    <row r="9" spans="1:15" ht="10.5" customHeight="1">
      <c r="A9" s="1">
        <v>1</v>
      </c>
      <c r="B9" s="43"/>
      <c r="C9" s="43">
        <v>0.1336999339092313</v>
      </c>
      <c r="D9" s="43"/>
      <c r="E9" s="50">
        <f>IF(Observed!E9="ND","",Observed!E9*LN(Model!E10)-GAMMALN(Observed!E9+1)-Model!E10)</f>
        <v>-1.3409719662202253</v>
      </c>
      <c r="F9" s="50">
        <f>IF(Observed!F9="ND","",Observed!F9*LN(Model!F10)-GAMMALN(Observed!F9+1)-Model!F10)</f>
        <v>-1.3070533677362146</v>
      </c>
      <c r="G9" s="50">
        <f>IF(Observed!G9="ND","",Observed!G9*LN(Model!G10)-GAMMALN(Observed!G9+1)-Model!G10)</f>
        <v>-1.4434117789128882</v>
      </c>
      <c r="H9" s="50">
        <f>IF(Observed!H9="ND","",Observed!H9*LN(Model!H10)-GAMMALN(Observed!H9+1)-Model!H10)</f>
        <v>-1.6172575779157787</v>
      </c>
      <c r="I9" s="50">
        <f>IF(Observed!I9="ND","",Observed!I9*LN(Model!I10)-GAMMALN(Observed!I9+1)-Model!I10)</f>
        <v>-1.4740759117745148</v>
      </c>
      <c r="J9" s="50">
        <f>IF(Observed!J9="ND","",Observed!J9*LN(Model!J10)-GAMMALN(Observed!J9+1)-Model!J10)</f>
        <v>-1.4157190306393723</v>
      </c>
      <c r="K9" s="50">
        <f>IF(Observed!K9="ND","",Observed!K9*LN(Model!K10)-GAMMALN(Observed!K9+1)-Model!K10)</f>
        <v>-2.6105057018696676</v>
      </c>
      <c r="L9" s="50">
        <f>IF(Observed!L9="ND","",Observed!L9*LN(Model!L10)-GAMMALN(Observed!L9+1)-Model!L10)</f>
        <v>-1.3115153521352492</v>
      </c>
      <c r="M9" s="50">
        <f>IF(Observed!M9="ND","",Observed!M9*LN(Model!M10)-GAMMALN(Observed!M9+1)-Model!M10)</f>
        <v>-1.1713919326262303</v>
      </c>
      <c r="N9" s="50">
        <f>IF(Observed!N9="ND","",Observed!N9*LN(Model!N10)-GAMMALN(Observed!N9+1)-Model!N10)</f>
        <v>-1.2499646103605322</v>
      </c>
      <c r="O9" s="50">
        <f>IF(Observed!O9="ND","",Observed!O9*LN(Model!O10)-GAMMALN(Observed!O9+1)-Model!O10)</f>
        <v>-1.110525459339399</v>
      </c>
    </row>
    <row r="10" spans="1:15" ht="10.5" customHeight="1">
      <c r="A10" s="1">
        <v>1</v>
      </c>
      <c r="B10" s="43"/>
      <c r="C10" s="43">
        <v>0.14148199130252959</v>
      </c>
      <c r="D10" s="43"/>
      <c r="E10" s="50">
        <f>IF(Observed!E10="ND","",Observed!E10*LN(Model!E11)-GAMMALN(Observed!E10+1)-Model!E11)</f>
        <v>-2.0703777816393414</v>
      </c>
      <c r="F10" s="50">
        <f>IF(Observed!F10="ND","",Observed!F10*LN(Model!F11)-GAMMALN(Observed!F10+1)-Model!F11)</f>
        <v>-1.6510097593601514</v>
      </c>
      <c r="G10" s="50">
        <f>IF(Observed!G10="ND","",Observed!G10*LN(Model!G11)-GAMMALN(Observed!G10+1)-Model!G11)</f>
        <v>-1.6262433399133576</v>
      </c>
      <c r="H10" s="50">
        <f>IF(Observed!H10="ND","",Observed!H10*LN(Model!H11)-GAMMALN(Observed!H10+1)-Model!H11)</f>
        <v>-1.6824771926756688</v>
      </c>
      <c r="I10" s="50">
        <f>IF(Observed!I10="ND","",Observed!I10*LN(Model!I11)-GAMMALN(Observed!I10+1)-Model!I11)</f>
        <v>-3.9401923355898023</v>
      </c>
      <c r="J10" s="50">
        <f>IF(Observed!J10="ND","",Observed!J10*LN(Model!J11)-GAMMALN(Observed!J10+1)-Model!J11)</f>
        <v>-2.0599022377301575</v>
      </c>
      <c r="K10" s="50">
        <f>IF(Observed!K10="ND","",Observed!K10*LN(Model!K11)-GAMMALN(Observed!K10+1)-Model!K11)</f>
        <v>-2.5728045375135373</v>
      </c>
      <c r="L10" s="50">
        <f>IF(Observed!L10="ND","",Observed!L10*LN(Model!L11)-GAMMALN(Observed!L10+1)-Model!L11)</f>
        <v>-1.7659578573298325</v>
      </c>
      <c r="M10" s="50">
        <f>IF(Observed!M10="ND","",Observed!M10*LN(Model!M11)-GAMMALN(Observed!M10+1)-Model!M11)</f>
        <v>-2.5699438061576374</v>
      </c>
      <c r="N10" s="50">
        <f>IF(Observed!N10="ND","",Observed!N10*LN(Model!N11)-GAMMALN(Observed!N10+1)-Model!N11)</f>
        <v>-2.811745419820302</v>
      </c>
      <c r="O10" s="50">
        <f>IF(Observed!O10="ND","",Observed!O10*LN(Model!O11)-GAMMALN(Observed!O10+1)-Model!O11)</f>
        <v>-1.8182356809834168</v>
      </c>
    </row>
    <row r="11" spans="1:15" ht="10.5" customHeight="1">
      <c r="A11" s="1">
        <v>1</v>
      </c>
      <c r="B11" s="43"/>
      <c r="C11" s="43">
        <v>0.1525501156010678</v>
      </c>
      <c r="D11" s="43"/>
      <c r="E11" s="50">
        <f>IF(Observed!E11="ND","",Observed!E11*LN(Model!E12)-GAMMALN(Observed!E11+1)-Model!E12)</f>
        <v>-4.122300973977445</v>
      </c>
      <c r="F11" s="50">
        <f>IF(Observed!F11="ND","",Observed!F11*LN(Model!F12)-GAMMALN(Observed!F11+1)-Model!F12)</f>
        <v>-4.393792749192102</v>
      </c>
      <c r="G11" s="50">
        <f>IF(Observed!G11="ND","",Observed!G11*LN(Model!G12)-GAMMALN(Observed!G11+1)-Model!G12)</f>
        <v>-51.62189702559706</v>
      </c>
      <c r="H11" s="50">
        <f>IF(Observed!H11="ND","",Observed!H11*LN(Model!H12)-GAMMALN(Observed!H11+1)-Model!H12)</f>
        <v>-3.9145488262850563</v>
      </c>
      <c r="I11" s="50">
        <f>IF(Observed!I11="ND","",Observed!I11*LN(Model!I12)-GAMMALN(Observed!I11+1)-Model!I12)</f>
        <v>-8.576825767043687</v>
      </c>
      <c r="J11" s="50">
        <f>IF(Observed!J11="ND","",Observed!J11*LN(Model!J12)-GAMMALN(Observed!J11+1)-Model!J12)</f>
        <v>-5.948822092422148</v>
      </c>
      <c r="K11" s="50">
        <f>IF(Observed!K11="ND","",Observed!K11*LN(Model!K12)-GAMMALN(Observed!K11+1)-Model!K12)</f>
        <v>-3.4356459684849767</v>
      </c>
      <c r="L11" s="50">
        <f>IF(Observed!L11="ND","",Observed!L11*LN(Model!L12)-GAMMALN(Observed!L11+1)-Model!L12)</f>
        <v>-7.412312051871865</v>
      </c>
      <c r="M11" s="50">
        <f>IF(Observed!M11="ND","",Observed!M11*LN(Model!M12)-GAMMALN(Observed!M11+1)-Model!M12)</f>
        <v>-7.799210712725028</v>
      </c>
      <c r="N11" s="50">
        <f>IF(Observed!N11="ND","",Observed!N11*LN(Model!N12)-GAMMALN(Observed!N11+1)-Model!N12)</f>
        <v>-3.3632128598368496</v>
      </c>
      <c r="O11" s="50">
        <f>IF(Observed!O11="ND","",Observed!O11*LN(Model!O12)-GAMMALN(Observed!O11+1)-Model!O12)</f>
        <v>-32.877208226294</v>
      </c>
    </row>
    <row r="12" spans="1:15" ht="10.5" customHeight="1">
      <c r="A12" s="1">
        <v>1</v>
      </c>
      <c r="B12" s="43"/>
      <c r="C12" s="43">
        <v>0.16307861731767836</v>
      </c>
      <c r="D12" s="43"/>
      <c r="E12" s="50">
        <f>IF(Observed!E12="ND","",Observed!E12*LN(Model!E13)-GAMMALN(Observed!E12+1)-Model!E13)</f>
        <v>-22.193069174363472</v>
      </c>
      <c r="F12" s="50">
        <f>IF(Observed!F12="ND","",Observed!F12*LN(Model!F13)-GAMMALN(Observed!F12+1)-Model!F13)</f>
        <v>-8.558074748085275</v>
      </c>
      <c r="G12" s="50">
        <f>IF(Observed!G12="ND","",Observed!G12*LN(Model!G13)-GAMMALN(Observed!G12+1)-Model!G13)</f>
        <v>-22.740902655187043</v>
      </c>
      <c r="H12" s="50">
        <f>IF(Observed!H12="ND","",Observed!H12*LN(Model!H13)-GAMMALN(Observed!H12+1)-Model!H13)</f>
        <v>-9.625840189903116</v>
      </c>
      <c r="I12" s="50">
        <f>IF(Observed!I12="ND","",Observed!I12*LN(Model!I13)-GAMMALN(Observed!I12+1)-Model!I13)</f>
        <v>-15.75031251692262</v>
      </c>
      <c r="J12" s="50">
        <f>IF(Observed!J12="ND","",Observed!J12*LN(Model!J13)-GAMMALN(Observed!J12+1)-Model!J13)</f>
        <v>-12.829692808222106</v>
      </c>
      <c r="K12" s="50">
        <f>IF(Observed!K12="ND","",Observed!K12*LN(Model!K13)-GAMMALN(Observed!K12+1)-Model!K13)</f>
        <v>-8.079794650677073</v>
      </c>
      <c r="L12" s="50">
        <f>IF(Observed!L12="ND","",Observed!L12*LN(Model!L13)-GAMMALN(Observed!L12+1)-Model!L13)</f>
        <v>-19.33081019927127</v>
      </c>
      <c r="M12" s="50">
        <f>IF(Observed!M12="ND","",Observed!M12*LN(Model!M13)-GAMMALN(Observed!M12+1)-Model!M13)</f>
        <v>-22.606300084653732</v>
      </c>
      <c r="N12" s="50">
        <f>IF(Observed!N12="ND","",Observed!N12*LN(Model!N13)-GAMMALN(Observed!N12+1)-Model!N13)</f>
        <v>-3.1610959040722264</v>
      </c>
      <c r="O12" s="50">
        <f>IF(Observed!O12="ND","",Observed!O12*LN(Model!O13)-GAMMALN(Observed!O12+1)-Model!O13)</f>
        <v>-15.434274350767645</v>
      </c>
    </row>
    <row r="13" spans="1:15" ht="10.5" customHeight="1">
      <c r="A13" s="1">
        <v>1</v>
      </c>
      <c r="B13" s="43"/>
      <c r="C13" s="43">
        <v>0.18483833071961264</v>
      </c>
      <c r="D13" s="43"/>
      <c r="E13" s="50">
        <f>IF(Observed!E13="ND","",Observed!E13*LN(Model!E14)-GAMMALN(Observed!E13+1)-Model!E14)</f>
        <v>-3.4014216706323452</v>
      </c>
      <c r="F13" s="50">
        <f>IF(Observed!F13="ND","",Observed!F13*LN(Model!F14)-GAMMALN(Observed!F13+1)-Model!F14)</f>
        <v>-10.029593751837766</v>
      </c>
      <c r="G13" s="50">
        <f>IF(Observed!G13="ND","",Observed!G13*LN(Model!G14)-GAMMALN(Observed!G13+1)-Model!G14)</f>
        <v>-3.5035959637102536</v>
      </c>
      <c r="H13" s="50">
        <f>IF(Observed!H13="ND","",Observed!H13*LN(Model!H14)-GAMMALN(Observed!H13+1)-Model!H14)</f>
        <v>-3.733389484871978</v>
      </c>
      <c r="I13" s="50">
        <f>IF(Observed!I13="ND","",Observed!I13*LN(Model!I14)-GAMMALN(Observed!I13+1)-Model!I14)</f>
        <v>-3.921750266514053</v>
      </c>
      <c r="J13" s="50">
        <f>IF(Observed!J13="ND","",Observed!J13*LN(Model!J14)-GAMMALN(Observed!J13+1)-Model!J14)</f>
        <v>-6.682596864811046</v>
      </c>
      <c r="K13" s="50">
        <f>IF(Observed!K13="ND","",Observed!K13*LN(Model!K14)-GAMMALN(Observed!K13+1)-Model!K14)</f>
        <v>-3.5493912257001057</v>
      </c>
      <c r="L13" s="50">
        <f>IF(Observed!L13="ND","",Observed!L13*LN(Model!L14)-GAMMALN(Observed!L13+1)-Model!L14)</f>
        <v>-3.801772803789916</v>
      </c>
      <c r="M13" s="50">
        <f>IF(Observed!M13="ND","",Observed!M13*LN(Model!M14)-GAMMALN(Observed!M13+1)-Model!M14)</f>
        <v>-21.50906837877033</v>
      </c>
      <c r="N13" s="50">
        <f>IF(Observed!N13="ND","",Observed!N13*LN(Model!N14)-GAMMALN(Observed!N13+1)-Model!N14)</f>
        <v>-26.816002455056775</v>
      </c>
      <c r="O13" s="50">
        <f>IF(Observed!O13="ND","",Observed!O13*LN(Model!O14)-GAMMALN(Observed!O13+1)-Model!O14)</f>
      </c>
    </row>
    <row r="14" spans="1:15" ht="10.5" customHeight="1">
      <c r="A14" s="1">
        <v>1</v>
      </c>
      <c r="B14" s="43"/>
      <c r="C14" s="43">
        <v>0.21125176290541336</v>
      </c>
      <c r="D14" s="43"/>
      <c r="E14" s="50">
        <f>IF(Observed!E14="ND","",Observed!E14*LN(Model!E15)-GAMMALN(Observed!E14+1)-Model!E15)</f>
        <v>-10.808341582537352</v>
      </c>
      <c r="F14" s="50">
        <f>IF(Observed!F14="ND","",Observed!F14*LN(Model!F15)-GAMMALN(Observed!F14+1)-Model!F15)</f>
        <v>-6.776490456858902</v>
      </c>
      <c r="G14" s="50">
        <f>IF(Observed!G14="ND","",Observed!G14*LN(Model!G15)-GAMMALN(Observed!G14+1)-Model!G15)</f>
        <v>-3.128675930410502</v>
      </c>
      <c r="H14" s="50">
        <f>IF(Observed!H14="ND","",Observed!H14*LN(Model!H15)-GAMMALN(Observed!H14+1)-Model!H15)</f>
        <v>-9.212359258197544</v>
      </c>
      <c r="I14" s="50">
        <f>IF(Observed!I14="ND","",Observed!I14*LN(Model!I15)-GAMMALN(Observed!I14+1)-Model!I15)</f>
        <v>-7.244978350835041</v>
      </c>
      <c r="J14" s="50">
        <f>IF(Observed!J14="ND","",Observed!J14*LN(Model!J15)-GAMMALN(Observed!J14+1)-Model!J15)</f>
        <v>-9.251533473070566</v>
      </c>
      <c r="K14" s="50">
        <f>IF(Observed!K14="ND","",Observed!K14*LN(Model!K15)-GAMMALN(Observed!K14+1)-Model!K15)</f>
        <v>-3.7614093118760223</v>
      </c>
      <c r="L14" s="50">
        <f>IF(Observed!L14="ND","",Observed!L14*LN(Model!L15)-GAMMALN(Observed!L14+1)-Model!L15)</f>
        <v>-3.829452071402585</v>
      </c>
      <c r="M14" s="50">
        <f>IF(Observed!M14="ND","",Observed!M14*LN(Model!M15)-GAMMALN(Observed!M14+1)-Model!M15)</f>
        <v>-2.9717299132457526</v>
      </c>
      <c r="N14" s="50">
        <f>IF(Observed!N14="ND","",Observed!N14*LN(Model!N15)-GAMMALN(Observed!N14+1)-Model!N15)</f>
        <v>-5.293946690179432</v>
      </c>
      <c r="O14" s="50">
        <f>IF(Observed!O14="ND","",Observed!O14*LN(Model!O15)-GAMMALN(Observed!O14+1)-Model!O15)</f>
        <v>-2.9085334911160743</v>
      </c>
    </row>
    <row r="15" spans="1:15" ht="10.5" customHeight="1">
      <c r="A15" s="1">
        <v>1</v>
      </c>
      <c r="B15" s="43"/>
      <c r="C15" s="43">
        <v>0.2264826855224058</v>
      </c>
      <c r="D15" s="43"/>
      <c r="E15" s="50">
        <f>IF(Observed!E15="ND","",Observed!E15*LN(Model!E16)-GAMMALN(Observed!E15+1)-Model!E16)</f>
        <v>-19.418730059332134</v>
      </c>
      <c r="F15" s="50">
        <f>IF(Observed!F15="ND","",Observed!F15*LN(Model!F16)-GAMMALN(Observed!F15+1)-Model!F16)</f>
        <v>-4.917082304174549</v>
      </c>
      <c r="G15" s="50">
        <f>IF(Observed!G15="ND","",Observed!G15*LN(Model!G16)-GAMMALN(Observed!G15+1)-Model!G16)</f>
        <v>-5.581130441260418</v>
      </c>
      <c r="H15" s="50">
        <f>IF(Observed!H15="ND","",Observed!H15*LN(Model!H16)-GAMMALN(Observed!H15+1)-Model!H16)</f>
        <v>-6.103955970150022</v>
      </c>
      <c r="I15" s="50">
        <f>IF(Observed!I15="ND","",Observed!I15*LN(Model!I16)-GAMMALN(Observed!I15+1)-Model!I16)</f>
        <v>-3.115698093317345</v>
      </c>
      <c r="J15" s="50">
        <f>IF(Observed!J15="ND","",Observed!J15*LN(Model!J16)-GAMMALN(Observed!J15+1)-Model!J16)</f>
        <v>-3.6112345227473313</v>
      </c>
      <c r="K15" s="50">
        <f>IF(Observed!K15="ND","",Observed!K15*LN(Model!K16)-GAMMALN(Observed!K15+1)-Model!K16)</f>
        <v>-3.4085349372122913</v>
      </c>
      <c r="L15" s="50">
        <f>IF(Observed!L15="ND","",Observed!L15*LN(Model!L16)-GAMMALN(Observed!L15+1)-Model!L16)</f>
        <v>-5.368885206143357</v>
      </c>
      <c r="M15" s="50">
        <f>IF(Observed!M15="ND","",Observed!M15*LN(Model!M16)-GAMMALN(Observed!M15+1)-Model!M16)</f>
        <v>-4.221430170583531</v>
      </c>
      <c r="N15" s="50">
        <f>IF(Observed!N15="ND","",Observed!N15*LN(Model!N16)-GAMMALN(Observed!N15+1)-Model!N16)</f>
        <v>-4.863332942891168</v>
      </c>
      <c r="O15" s="50">
        <f>IF(Observed!O15="ND","",Observed!O15*LN(Model!O16)-GAMMALN(Observed!O15+1)-Model!O16)</f>
        <v>-6.3099914613742065</v>
      </c>
    </row>
    <row r="16" spans="1:15" ht="10.5" customHeight="1">
      <c r="A16" s="1">
        <v>1</v>
      </c>
      <c r="B16" s="43"/>
      <c r="C16" s="43">
        <v>0.23657282359699572</v>
      </c>
      <c r="D16" s="43"/>
      <c r="E16" s="50">
        <f>IF(Observed!E16="ND","",Observed!E16*LN(Model!E17)-GAMMALN(Observed!E16+1)-Model!E17)</f>
        <v>-8.899802363318553</v>
      </c>
      <c r="F16" s="50">
        <f>IF(Observed!F16="ND","",Observed!F16*LN(Model!F17)-GAMMALN(Observed!F16+1)-Model!F17)</f>
        <v>-4.584515360965234</v>
      </c>
      <c r="G16" s="50">
        <f>IF(Observed!G16="ND","",Observed!G16*LN(Model!G17)-GAMMALN(Observed!G16+1)-Model!G17)</f>
        <v>-9.521230109036072</v>
      </c>
      <c r="H16" s="50">
        <f>IF(Observed!H16="ND","",Observed!H16*LN(Model!H17)-GAMMALN(Observed!H16+1)-Model!H17)</f>
        <v>-24.517989528328634</v>
      </c>
      <c r="I16" s="50">
        <f>IF(Observed!I16="ND","",Observed!I16*LN(Model!I17)-GAMMALN(Observed!I16+1)-Model!I17)</f>
        <v>-6.073555399359737</v>
      </c>
      <c r="J16" s="50">
        <f>IF(Observed!J16="ND","",Observed!J16*LN(Model!J17)-GAMMALN(Observed!J16+1)-Model!J17)</f>
        <v>-3.091064347790997</v>
      </c>
      <c r="K16" s="50">
        <f>IF(Observed!K16="ND","",Observed!K16*LN(Model!K17)-GAMMALN(Observed!K16+1)-Model!K17)</f>
        <v>-3.7420996018142887</v>
      </c>
      <c r="L16" s="50">
        <f>IF(Observed!L16="ND","",Observed!L16*LN(Model!L17)-GAMMALN(Observed!L16+1)-Model!L17)</f>
        <v>-2.5509731788274195</v>
      </c>
      <c r="M16" s="50">
        <f>IF(Observed!M16="ND","",Observed!M16*LN(Model!M17)-GAMMALN(Observed!M16+1)-Model!M17)</f>
        <v>-2.402818602182677</v>
      </c>
      <c r="N16" s="50">
        <f>IF(Observed!N16="ND","",Observed!N16*LN(Model!N17)-GAMMALN(Observed!N16+1)-Model!N17)</f>
        <v>-3.497622644229029</v>
      </c>
      <c r="O16" s="50">
        <f>IF(Observed!O16="ND","",Observed!O16*LN(Model!O17)-GAMMALN(Observed!O16+1)-Model!O17)</f>
        <v>-7.328768899540734</v>
      </c>
    </row>
    <row r="17" spans="1:15" ht="10.5" customHeight="1">
      <c r="A17" s="1">
        <v>1</v>
      </c>
      <c r="B17" s="43"/>
      <c r="C17" s="43">
        <v>0.2757064461237855</v>
      </c>
      <c r="D17" s="43"/>
      <c r="E17" s="50">
        <f>IF(Observed!E17="ND","",Observed!E17*LN(Model!E18)-GAMMALN(Observed!E17+1)-Model!E18)</f>
        <v>-22.416542600877122</v>
      </c>
      <c r="F17" s="50">
        <f>IF(Observed!F17="ND","",Observed!F17*LN(Model!F18)-GAMMALN(Observed!F17+1)-Model!F18)</f>
        <v>-3.532924997441782</v>
      </c>
      <c r="G17" s="50">
        <f>IF(Observed!G17="ND","",Observed!G17*LN(Model!G18)-GAMMALN(Observed!G17+1)-Model!G18)</f>
        <v>-7.252043988019139</v>
      </c>
      <c r="H17" s="50">
        <f>IF(Observed!H17="ND","",Observed!H17*LN(Model!H18)-GAMMALN(Observed!H17+1)-Model!H18)</f>
        <v>-5.84802953147063</v>
      </c>
      <c r="I17" s="50">
        <f>IF(Observed!I17="ND","",Observed!I17*LN(Model!I18)-GAMMALN(Observed!I17+1)-Model!I18)</f>
        <v>-26.23161430472861</v>
      </c>
      <c r="J17" s="50">
        <f>IF(Observed!J17="ND","",Observed!J17*LN(Model!J18)-GAMMALN(Observed!J17+1)-Model!J18)</f>
        <v>-4.741440208353353</v>
      </c>
      <c r="K17" s="50">
        <f>IF(Observed!K17="ND","",Observed!K17*LN(Model!K18)-GAMMALN(Observed!K17+1)-Model!K18)</f>
        <v>-14.166876325505285</v>
      </c>
      <c r="L17" s="50">
        <f>IF(Observed!L17="ND","",Observed!L17*LN(Model!L18)-GAMMALN(Observed!L17+1)-Model!L18)</f>
        <v>-3.0325174719204426</v>
      </c>
      <c r="M17" s="50">
        <f>IF(Observed!M17="ND","",Observed!M17*LN(Model!M18)-GAMMALN(Observed!M17+1)-Model!M18)</f>
        <v>-6.315043673797639</v>
      </c>
      <c r="N17" s="50">
        <f>IF(Observed!N17="ND","",Observed!N17*LN(Model!N18)-GAMMALN(Observed!N17+1)-Model!N18)</f>
        <v>-3.8444522332530795</v>
      </c>
      <c r="O17" s="50">
        <f>IF(Observed!O17="ND","",Observed!O17*LN(Model!O18)-GAMMALN(Observed!O17+1)-Model!O18)</f>
        <v>-19.54936189133103</v>
      </c>
    </row>
    <row r="18" spans="1:15" ht="10.5" customHeight="1">
      <c r="A18" s="1">
        <v>1</v>
      </c>
      <c r="B18" s="43"/>
      <c r="C18" s="43">
        <v>0.2802327359157628</v>
      </c>
      <c r="D18" s="43"/>
      <c r="E18" s="50">
        <f>IF(Observed!E18="ND","",Observed!E18*LN(Model!E19)-GAMMALN(Observed!E18+1)-Model!E19)</f>
        <v>-3.500744811563468</v>
      </c>
      <c r="F18" s="50">
        <f>IF(Observed!F18="ND","",Observed!F18*LN(Model!F19)-GAMMALN(Observed!F18+1)-Model!F19)</f>
        <v>-2.4852133395688014</v>
      </c>
      <c r="G18" s="50">
        <f>IF(Observed!G18="ND","",Observed!G18*LN(Model!G19)-GAMMALN(Observed!G18+1)-Model!G19)</f>
        <v>-2.754796239300356</v>
      </c>
      <c r="H18" s="50">
        <f>IF(Observed!H18="ND","",Observed!H18*LN(Model!H19)-GAMMALN(Observed!H18+1)-Model!H19)</f>
        <v>-2.3860701564736075</v>
      </c>
      <c r="I18" s="50">
        <f>IF(Observed!I18="ND","",Observed!I18*LN(Model!I19)-GAMMALN(Observed!I18+1)-Model!I19)</f>
        <v>-2.2901788797379456</v>
      </c>
      <c r="J18" s="50">
        <f>IF(Observed!J18="ND","",Observed!J18*LN(Model!J19)-GAMMALN(Observed!J18+1)-Model!J19)</f>
        <v>-3.9196271057299015</v>
      </c>
      <c r="K18" s="50">
        <f>IF(Observed!K18="ND","",Observed!K18*LN(Model!K19)-GAMMALN(Observed!K18+1)-Model!K19)</f>
        <v>-4.6872637258564875</v>
      </c>
      <c r="L18" s="50">
        <f>IF(Observed!L18="ND","",Observed!L18*LN(Model!L19)-GAMMALN(Observed!L18+1)-Model!L19)</f>
        <v>-2.8396248771755896</v>
      </c>
      <c r="M18" s="50">
        <f>IF(Observed!M18="ND","",Observed!M18*LN(Model!M19)-GAMMALN(Observed!M18+1)-Model!M19)</f>
        <v>-5.034665878488822</v>
      </c>
      <c r="N18" s="50">
        <f>IF(Observed!N18="ND","",Observed!N18*LN(Model!N19)-GAMMALN(Observed!N18+1)-Model!N19)</f>
        <v>-2.7723395634528867</v>
      </c>
      <c r="O18" s="50">
        <f>IF(Observed!O18="ND","",Observed!O18*LN(Model!O19)-GAMMALN(Observed!O18+1)-Model!O19)</f>
        <v>-2.963785183840521</v>
      </c>
    </row>
    <row r="19" spans="1:15" ht="10.5" customHeight="1">
      <c r="A19" s="1">
        <v>1</v>
      </c>
      <c r="B19" s="43"/>
      <c r="C19" s="43">
        <v>0.38064721322485795</v>
      </c>
      <c r="D19" s="43"/>
      <c r="E19" s="50">
        <f>IF(Observed!E19="ND","",Observed!E19*LN(Model!E20)-GAMMALN(Observed!E19+1)-Model!E20)</f>
        <v>-3.2664239172175797</v>
      </c>
      <c r="F19" s="50">
        <f>IF(Observed!F19="ND","",Observed!F19*LN(Model!F20)-GAMMALN(Observed!F19+1)-Model!F20)</f>
        <v>-9.289543790185775</v>
      </c>
      <c r="G19" s="50">
        <f>IF(Observed!G19="ND","",Observed!G19*LN(Model!G20)-GAMMALN(Observed!G19+1)-Model!G20)</f>
        <v>-3.7617953636524106</v>
      </c>
      <c r="H19" s="50">
        <f>IF(Observed!H19="ND","",Observed!H19*LN(Model!H20)-GAMMALN(Observed!H19+1)-Model!H20)</f>
        <v>-10.871425984495943</v>
      </c>
      <c r="I19" s="50">
        <f>IF(Observed!I19="ND","",Observed!I19*LN(Model!I20)-GAMMALN(Observed!I19+1)-Model!I20)</f>
        <v>-3.5841310078087076</v>
      </c>
      <c r="J19" s="50">
        <f>IF(Observed!J19="ND","",Observed!J19*LN(Model!J20)-GAMMALN(Observed!J19+1)-Model!J20)</f>
        <v>-5.9216551857111455</v>
      </c>
      <c r="K19" s="50">
        <f>IF(Observed!K19="ND","",Observed!K19*LN(Model!K20)-GAMMALN(Observed!K19+1)-Model!K20)</f>
        <v>-7.980595500566579</v>
      </c>
      <c r="L19" s="50">
        <f>IF(Observed!L19="ND","",Observed!L19*LN(Model!L20)-GAMMALN(Observed!L19+1)-Model!L20)</f>
        <v>-3.2861853909357706</v>
      </c>
      <c r="M19" s="50">
        <f>IF(Observed!M19="ND","",Observed!M19*LN(Model!M20)-GAMMALN(Observed!M19+1)-Model!M20)</f>
        <v>-8.846417570042647</v>
      </c>
      <c r="N19" s="50">
        <f>IF(Observed!N19="ND","",Observed!N19*LN(Model!N20)-GAMMALN(Observed!N19+1)-Model!N20)</f>
        <v>-3.2951139091117483</v>
      </c>
      <c r="O19" s="50">
        <f>IF(Observed!O19="ND","",Observed!O19*LN(Model!O20)-GAMMALN(Observed!O19+1)-Model!O20)</f>
        <v>-21.98032784899219</v>
      </c>
    </row>
    <row r="20" spans="1:15" ht="10.5" customHeight="1">
      <c r="A20" s="1">
        <v>1</v>
      </c>
      <c r="B20" s="43"/>
      <c r="C20" s="43">
        <v>0.4169258418459556</v>
      </c>
      <c r="D20" s="43"/>
      <c r="E20" s="50">
        <f>IF(Observed!E20="ND","",Observed!E20*LN(Model!E21)-GAMMALN(Observed!E20+1)-Model!E21)</f>
        <v>-6.38819723387906</v>
      </c>
      <c r="F20" s="50">
        <f>IF(Observed!F20="ND","",Observed!F20*LN(Model!F21)-GAMMALN(Observed!F20+1)-Model!F21)</f>
        <v>-2.202001186359678</v>
      </c>
      <c r="G20" s="50">
        <f>IF(Observed!G20="ND","",Observed!G20*LN(Model!G21)-GAMMALN(Observed!G20+1)-Model!G21)</f>
        <v>-6.827602024784562</v>
      </c>
      <c r="H20" s="50">
        <f>IF(Observed!H20="ND","",Observed!H20*LN(Model!H21)-GAMMALN(Observed!H20+1)-Model!H21)</f>
        <v>-2.1403899887161035</v>
      </c>
      <c r="I20" s="50">
        <f>IF(Observed!I20="ND","",Observed!I20*LN(Model!I21)-GAMMALN(Observed!I20+1)-Model!I21)</f>
        <v>-5.761175114056725</v>
      </c>
      <c r="J20" s="50">
        <f>IF(Observed!J20="ND","",Observed!J20*LN(Model!J21)-GAMMALN(Observed!J20+1)-Model!J21)</f>
        <v>-2.3373501940015853</v>
      </c>
      <c r="K20" s="50">
        <f>IF(Observed!K20="ND","",Observed!K20*LN(Model!K21)-GAMMALN(Observed!K20+1)-Model!K21)</f>
        <v>-2.256957441044829</v>
      </c>
      <c r="L20" s="50">
        <f>IF(Observed!L20="ND","",Observed!L20*LN(Model!L21)-GAMMALN(Observed!L20+1)-Model!L21)</f>
        <v>-3.9252141181040114</v>
      </c>
      <c r="M20" s="50">
        <f>IF(Observed!M20="ND","",Observed!M20*LN(Model!M21)-GAMMALN(Observed!M20+1)-Model!M21)</f>
        <v>-4.146318570170152</v>
      </c>
      <c r="N20" s="50">
        <f>IF(Observed!N20="ND","",Observed!N20*LN(Model!N21)-GAMMALN(Observed!N20+1)-Model!N21)</f>
        <v>-1.9238674124605657</v>
      </c>
      <c r="O20" s="50">
        <f>IF(Observed!O20="ND","",Observed!O20*LN(Model!O21)-GAMMALN(Observed!O20+1)-Model!O21)</f>
        <v>-4.531000116806199</v>
      </c>
    </row>
    <row r="21" spans="1:15" ht="10.5" customHeight="1">
      <c r="A21" s="1">
        <v>1</v>
      </c>
      <c r="B21" s="43"/>
      <c r="C21" s="43">
        <v>0.4295778132897583</v>
      </c>
      <c r="D21" s="43"/>
      <c r="E21" s="50">
        <f>IF(Observed!E21="ND","",Observed!E21*LN(Model!E22)-GAMMALN(Observed!E21+1)-Model!E22)</f>
        <v>-22.07900024786154</v>
      </c>
      <c r="F21" s="50">
        <f>IF(Observed!F21="ND","",Observed!F21*LN(Model!F22)-GAMMALN(Observed!F21+1)-Model!F22)</f>
        <v>-2.9136710784085906</v>
      </c>
      <c r="G21" s="50">
        <f>IF(Observed!G21="ND","",Observed!G21*LN(Model!G22)-GAMMALN(Observed!G21+1)-Model!G22)</f>
        <v>-2.7782793459734876</v>
      </c>
      <c r="H21" s="50">
        <f>IF(Observed!H21="ND","",Observed!H21*LN(Model!H22)-GAMMALN(Observed!H21+1)-Model!H22)</f>
        <v>-3.3019421550114387</v>
      </c>
      <c r="I21" s="50">
        <f>IF(Observed!I21="ND","",Observed!I21*LN(Model!I22)-GAMMALN(Observed!I21+1)-Model!I22)</f>
        <v>-3.4009588997389955</v>
      </c>
      <c r="J21" s="50">
        <f>IF(Observed!J21="ND","",Observed!J21*LN(Model!J22)-GAMMALN(Observed!J21+1)-Model!J22)</f>
        <v>-3.849518233480744</v>
      </c>
      <c r="K21" s="50">
        <f>IF(Observed!K21="ND","",Observed!K21*LN(Model!K22)-GAMMALN(Observed!K21+1)-Model!K22)</f>
        <v>-14.774341294855027</v>
      </c>
      <c r="L21" s="50">
        <f>IF(Observed!L21="ND","",Observed!L21*LN(Model!L22)-GAMMALN(Observed!L21+1)-Model!L22)</f>
        <v>-3.9734170696838476</v>
      </c>
      <c r="M21" s="50">
        <f>IF(Observed!M21="ND","",Observed!M21*LN(Model!M22)-GAMMALN(Observed!M21+1)-Model!M22)</f>
        <v>-3.8444776812480796</v>
      </c>
      <c r="N21" s="50">
        <f>IF(Observed!N21="ND","",Observed!N21*LN(Model!N22)-GAMMALN(Observed!N21+1)-Model!N22)</f>
        <v>-10.422121285888345</v>
      </c>
      <c r="O21" s="50">
        <f>IF(Observed!O21="ND","",Observed!O21*LN(Model!O22)-GAMMALN(Observed!O21+1)-Model!O22)</f>
        <v>-20.555548109688466</v>
      </c>
    </row>
    <row r="22" spans="1:15" ht="10.5" customHeight="1">
      <c r="A22" s="1">
        <v>1</v>
      </c>
      <c r="B22" s="43"/>
      <c r="C22" s="43">
        <v>0.5088868783688341</v>
      </c>
      <c r="D22" s="43"/>
      <c r="E22" s="50">
        <f>IF(Observed!E22="ND","",Observed!E22*LN(Model!E23)-GAMMALN(Observed!E22+1)-Model!E23)</f>
        <v>-4.540081344194661</v>
      </c>
      <c r="F22" s="50">
        <f>IF(Observed!F22="ND","",Observed!F22*LN(Model!F23)-GAMMALN(Observed!F22+1)-Model!F23)</f>
        <v>-3.7865231856758577</v>
      </c>
      <c r="G22" s="50">
        <f>IF(Observed!G22="ND","",Observed!G22*LN(Model!G23)-GAMMALN(Observed!G22+1)-Model!G23)</f>
        <v>-7.690272075797785</v>
      </c>
      <c r="H22" s="50">
        <f>IF(Observed!H22="ND","",Observed!H22*LN(Model!H23)-GAMMALN(Observed!H22+1)-Model!H23)</f>
        <v>-10.834479340967636</v>
      </c>
      <c r="I22" s="50">
        <f>IF(Observed!I22="ND","",Observed!I22*LN(Model!I23)-GAMMALN(Observed!I22+1)-Model!I23)</f>
        <v>-2.97735573754432</v>
      </c>
      <c r="J22" s="50">
        <f>IF(Observed!J22="ND","",Observed!J22*LN(Model!J23)-GAMMALN(Observed!J22+1)-Model!J23)</f>
        <v>-3.278888552493205</v>
      </c>
      <c r="K22" s="50">
        <f>IF(Observed!K22="ND","",Observed!K22*LN(Model!K23)-GAMMALN(Observed!K22+1)-Model!K23)</f>
        <v>-3.652621866699704</v>
      </c>
      <c r="L22" s="50">
        <f>IF(Observed!L22="ND","",Observed!L22*LN(Model!L23)-GAMMALN(Observed!L22+1)-Model!L23)</f>
        <v>-3.3736108334751</v>
      </c>
      <c r="M22" s="50">
        <f>IF(Observed!M22="ND","",Observed!M22*LN(Model!M23)-GAMMALN(Observed!M22+1)-Model!M23)</f>
        <v>-8.040321259772293</v>
      </c>
      <c r="N22" s="50">
        <f>IF(Observed!N22="ND","",Observed!N22*LN(Model!N23)-GAMMALN(Observed!N22+1)-Model!N23)</f>
        <v>-2.5305687236565095</v>
      </c>
      <c r="O22" s="50">
        <f>IF(Observed!O22="ND","",Observed!O22*LN(Model!O23)-GAMMALN(Observed!O22+1)-Model!O23)</f>
        <v>-12.419595651830605</v>
      </c>
    </row>
    <row r="23" spans="1:15" ht="10.5" customHeight="1">
      <c r="A23" s="1">
        <v>1</v>
      </c>
      <c r="B23" s="42"/>
      <c r="C23" s="43">
        <v>0.5538408524350587</v>
      </c>
      <c r="D23" s="42"/>
      <c r="E23" s="50">
        <f>IF(Observed!E23="ND","",Observed!E23*LN(Model!E24)-GAMMALN(Observed!E23+1)-Model!E24)</f>
        <v>-6.282001514825625</v>
      </c>
      <c r="F23" s="50">
        <f>IF(Observed!F23="ND","",Observed!F23*LN(Model!F24)-GAMMALN(Observed!F23+1)-Model!F24)</f>
        <v>-3.147037572892529</v>
      </c>
      <c r="G23" s="50">
        <f>IF(Observed!G23="ND","",Observed!G23*LN(Model!G24)-GAMMALN(Observed!G23+1)-Model!G24)</f>
        <v>-5.3346491624179855</v>
      </c>
      <c r="H23" s="50">
        <f>IF(Observed!H23="ND","",Observed!H23*LN(Model!H24)-GAMMALN(Observed!H23+1)-Model!H24)</f>
        <v>-2.86682093155315</v>
      </c>
      <c r="I23" s="50">
        <f>IF(Observed!I23="ND","",Observed!I23*LN(Model!I24)-GAMMALN(Observed!I23+1)-Model!I24)</f>
        <v>-3.6910190101844975</v>
      </c>
      <c r="J23" s="50">
        <f>IF(Observed!J23="ND","",Observed!J23*LN(Model!J24)-GAMMALN(Observed!J23+1)-Model!J24)</f>
        <v>-3.7822680925966914</v>
      </c>
      <c r="K23" s="50">
        <f>IF(Observed!K23="ND","",Observed!K23*LN(Model!K24)-GAMMALN(Observed!K23+1)-Model!K24)</f>
        <v>-2.6039904537919583</v>
      </c>
      <c r="L23" s="50">
        <f>IF(Observed!L23="ND","",Observed!L23*LN(Model!L24)-GAMMALN(Observed!L23+1)-Model!L24)</f>
        <v>-2.756180672131162</v>
      </c>
      <c r="M23" s="50">
        <f>IF(Observed!M23="ND","",Observed!M23*LN(Model!M24)-GAMMALN(Observed!M23+1)-Model!M24)</f>
        <v>-8.981419003814741</v>
      </c>
      <c r="N23" s="50">
        <f>IF(Observed!N23="ND","",Observed!N23*LN(Model!N24)-GAMMALN(Observed!N23+1)-Model!N24)</f>
        <v>-2.3317042969662296</v>
      </c>
      <c r="O23" s="50">
        <f>IF(Observed!O23="ND","",Observed!O23*LN(Model!O24)-GAMMALN(Observed!O23+1)-Model!O24)</f>
        <v>-6.3962557167059515</v>
      </c>
    </row>
    <row r="24" spans="1:15" ht="10.5" customHeight="1">
      <c r="A24" s="1">
        <v>1</v>
      </c>
      <c r="B24" s="43"/>
      <c r="C24" s="43">
        <v>0.5812964043830857</v>
      </c>
      <c r="D24" s="43"/>
      <c r="E24" s="50">
        <f>IF(Observed!E24="ND","",Observed!E24*LN(Model!E25)-GAMMALN(Observed!E24+1)-Model!E25)</f>
        <v>-5.548419066184579</v>
      </c>
      <c r="F24" s="50">
        <f>IF(Observed!F24="ND","",Observed!F24*LN(Model!F25)-GAMMALN(Observed!F24+1)-Model!F25)</f>
        <v>-10.402730453620165</v>
      </c>
      <c r="G24" s="50">
        <f>IF(Observed!G24="ND","",Observed!G24*LN(Model!G25)-GAMMALN(Observed!G24+1)-Model!G25)</f>
        <v>-7.344146799355393</v>
      </c>
      <c r="H24" s="50">
        <f>IF(Observed!H24="ND","",Observed!H24*LN(Model!H25)-GAMMALN(Observed!H24+1)-Model!H25)</f>
        <v>-3.7031912586901825</v>
      </c>
      <c r="I24" s="50">
        <f>IF(Observed!I24="ND","",Observed!I24*LN(Model!I25)-GAMMALN(Observed!I24+1)-Model!I25)</f>
        <v>-3.595353032981791</v>
      </c>
      <c r="J24" s="50">
        <f>IF(Observed!J24="ND","",Observed!J24*LN(Model!J25)-GAMMALN(Observed!J24+1)-Model!J25)</f>
        <v>-3.082133793989769</v>
      </c>
      <c r="K24" s="50">
        <f>IF(Observed!K24="ND","",Observed!K24*LN(Model!K25)-GAMMALN(Observed!K24+1)-Model!K25)</f>
        <v>-3.5944766584502617</v>
      </c>
      <c r="L24" s="50">
        <f>IF(Observed!L24="ND","",Observed!L24*LN(Model!L25)-GAMMALN(Observed!L24+1)-Model!L25)</f>
        <v>-5.470908107145043</v>
      </c>
      <c r="M24" s="50">
        <f>IF(Observed!M24="ND","",Observed!M24*LN(Model!M25)-GAMMALN(Observed!M24+1)-Model!M25)</f>
        <v>-3.162154241146304</v>
      </c>
      <c r="N24" s="50">
        <f>IF(Observed!N24="ND","",Observed!N24*LN(Model!N25)-GAMMALN(Observed!N24+1)-Model!N25)</f>
        <v>-3.846034474587853</v>
      </c>
      <c r="O24" s="50">
        <f>IF(Observed!O24="ND","",Observed!O24*LN(Model!O25)-GAMMALN(Observed!O24+1)-Model!O25)</f>
        <v>-3.748415532772569</v>
      </c>
    </row>
    <row r="25" spans="1:15" ht="10.5" customHeight="1">
      <c r="A25" s="1">
        <v>1</v>
      </c>
      <c r="B25" s="43"/>
      <c r="C25" s="43">
        <v>0.631121357442419</v>
      </c>
      <c r="D25" s="43"/>
      <c r="E25" s="50">
        <f>IF(Observed!E25="ND","",Observed!E25*LN(Model!E26)-GAMMALN(Observed!E25+1)-Model!E26)</f>
        <v>-5.187402646146573</v>
      </c>
      <c r="F25" s="50">
        <f>IF(Observed!F25="ND","",Observed!F25*LN(Model!F26)-GAMMALN(Observed!F25+1)-Model!F26)</f>
        <v>-5.196650691698606</v>
      </c>
      <c r="G25" s="50">
        <f>IF(Observed!G25="ND","",Observed!G25*LN(Model!G26)-GAMMALN(Observed!G25+1)-Model!G26)</f>
        <v>-2.9627648622677185</v>
      </c>
      <c r="H25" s="50">
        <f>IF(Observed!H25="ND","",Observed!H25*LN(Model!H26)-GAMMALN(Observed!H25+1)-Model!H26)</f>
        <v>-2.4630036145685636</v>
      </c>
      <c r="I25" s="50">
        <f>IF(Observed!I25="ND","",Observed!I25*LN(Model!I26)-GAMMALN(Observed!I25+1)-Model!I26)</f>
        <v>-2.811801610861778</v>
      </c>
      <c r="J25" s="50">
        <f>IF(Observed!J25="ND","",Observed!J25*LN(Model!J26)-GAMMALN(Observed!J25+1)-Model!J26)</f>
        <v>-2.5375545860866993</v>
      </c>
      <c r="K25" s="50">
        <f>IF(Observed!K25="ND","",Observed!K25*LN(Model!K26)-GAMMALN(Observed!K25+1)-Model!K26)</f>
        <v>-2.891287767571068</v>
      </c>
      <c r="L25" s="50">
        <f>IF(Observed!L25="ND","",Observed!L25*LN(Model!L26)-GAMMALN(Observed!L25+1)-Model!L26)</f>
        <v>-3.880972660540319</v>
      </c>
      <c r="M25" s="50">
        <f>IF(Observed!M25="ND","",Observed!M25*LN(Model!M26)-GAMMALN(Observed!M25+1)-Model!M26)</f>
        <v>-5.285119863089763</v>
      </c>
      <c r="N25" s="50">
        <f>IF(Observed!N25="ND","",Observed!N25*LN(Model!N26)-GAMMALN(Observed!N25+1)-Model!N26)</f>
        <v>-2.31650471654819</v>
      </c>
      <c r="O25" s="50">
        <f>IF(Observed!O25="ND","",Observed!O25*LN(Model!O26)-GAMMALN(Observed!O25+1)-Model!O26)</f>
        <v>-13.842191081696926</v>
      </c>
    </row>
    <row r="26" spans="1:15" ht="10.5" customHeight="1">
      <c r="A26" s="1">
        <v>1</v>
      </c>
      <c r="B26" s="43"/>
      <c r="C26" s="43">
        <v>0.639450481637754</v>
      </c>
      <c r="D26" s="43"/>
      <c r="E26" s="50">
        <f>IF(Observed!E26="ND","",Observed!E26*LN(Model!E27)-GAMMALN(Observed!E26+1)-Model!E27)</f>
        <v>-5.6400798535489045</v>
      </c>
      <c r="F26" s="50">
        <f>IF(Observed!F26="ND","",Observed!F26*LN(Model!F27)-GAMMALN(Observed!F26+1)-Model!F27)</f>
        <v>-3.175002068618433</v>
      </c>
      <c r="G26" s="50">
        <f>IF(Observed!G26="ND","",Observed!G26*LN(Model!G27)-GAMMALN(Observed!G26+1)-Model!G27)</f>
        <v>-2.8608468222635537</v>
      </c>
      <c r="H26" s="50">
        <f>IF(Observed!H26="ND","",Observed!H26*LN(Model!H27)-GAMMALN(Observed!H26+1)-Model!H27)</f>
        <v>-3.2929501178826825</v>
      </c>
      <c r="I26" s="50">
        <f>IF(Observed!I26="ND","",Observed!I26*LN(Model!I27)-GAMMALN(Observed!I26+1)-Model!I27)</f>
        <v>-5.653286615730863</v>
      </c>
      <c r="J26" s="50">
        <f>IF(Observed!J26="ND","",Observed!J26*LN(Model!J27)-GAMMALN(Observed!J26+1)-Model!J27)</f>
        <v>-18.070470573469358</v>
      </c>
      <c r="K26" s="50">
        <f>IF(Observed!K26="ND","",Observed!K26*LN(Model!K27)-GAMMALN(Observed!K26+1)-Model!K27)</f>
        <v>-17.497360465970885</v>
      </c>
      <c r="L26" s="50">
        <f>IF(Observed!L26="ND","",Observed!L26*LN(Model!L27)-GAMMALN(Observed!L26+1)-Model!L27)</f>
        <v>-2.996351781719717</v>
      </c>
      <c r="M26" s="50">
        <f>IF(Observed!M26="ND","",Observed!M26*LN(Model!M27)-GAMMALN(Observed!M26+1)-Model!M27)</f>
        <v>-8.298152913903444</v>
      </c>
      <c r="N26" s="50">
        <f>IF(Observed!N26="ND","",Observed!N26*LN(Model!N27)-GAMMALN(Observed!N26+1)-Model!N27)</f>
        <v>-24.345834100368073</v>
      </c>
      <c r="O26" s="50">
        <f>IF(Observed!O26="ND","",Observed!O26*LN(Model!O27)-GAMMALN(Observed!O26+1)-Model!O27)</f>
        <v>-6.231059732582217</v>
      </c>
    </row>
    <row r="27" spans="1:15" ht="10.5" customHeight="1">
      <c r="A27" s="1">
        <v>1</v>
      </c>
      <c r="B27" s="43"/>
      <c r="C27" s="43">
        <v>0.6415275165304202</v>
      </c>
      <c r="D27" s="43"/>
      <c r="E27" s="50">
        <f>IF(Observed!E27="ND","",Observed!E27*LN(Model!E28)-GAMMALN(Observed!E27+1)-Model!E28)</f>
        <v>-22.124066173793047</v>
      </c>
      <c r="F27" s="50">
        <f>IF(Observed!F27="ND","",Observed!F27*LN(Model!F28)-GAMMALN(Observed!F27+1)-Model!F28)</f>
        <v>-2.789776691376481</v>
      </c>
      <c r="G27" s="50">
        <f>IF(Observed!G27="ND","",Observed!G27*LN(Model!G28)-GAMMALN(Observed!G27+1)-Model!G28)</f>
        <v>-3.5800444667018994</v>
      </c>
      <c r="H27" s="50">
        <f>IF(Observed!H27="ND","",Observed!H27*LN(Model!H28)-GAMMALN(Observed!H27+1)-Model!H28)</f>
        <v>-16.56426315455454</v>
      </c>
      <c r="I27" s="50">
        <f>IF(Observed!I27="ND","",Observed!I27*LN(Model!I28)-GAMMALN(Observed!I27+1)-Model!I28)</f>
        <v>-23.39252978299779</v>
      </c>
      <c r="J27" s="50">
        <f>IF(Observed!J27="ND","",Observed!J27*LN(Model!J28)-GAMMALN(Observed!J27+1)-Model!J28)</f>
        <v>-10.946505477738427</v>
      </c>
      <c r="K27" s="50">
        <f>IF(Observed!K27="ND","",Observed!K27*LN(Model!K28)-GAMMALN(Observed!K27+1)-Model!K28)</f>
        <v>-17.677411120756915</v>
      </c>
      <c r="L27" s="50">
        <f>IF(Observed!L27="ND","",Observed!L27*LN(Model!L28)-GAMMALN(Observed!L27+1)-Model!L28)</f>
        <v>-2.839787899845355</v>
      </c>
      <c r="M27" s="50">
        <f>IF(Observed!M27="ND","",Observed!M27*LN(Model!M28)-GAMMALN(Observed!M27+1)-Model!M28)</f>
        <v>-12.569730139185776</v>
      </c>
      <c r="N27" s="50">
        <f>IF(Observed!N27="ND","",Observed!N27*LN(Model!N28)-GAMMALN(Observed!N27+1)-Model!N28)</f>
        <v>-5.453860898584107</v>
      </c>
      <c r="O27" s="50">
        <f>IF(Observed!O27="ND","",Observed!O27*LN(Model!O28)-GAMMALN(Observed!O27+1)-Model!O28)</f>
        <v>-4.9081944363072765</v>
      </c>
    </row>
    <row r="28" spans="1:15" ht="10.5" customHeight="1">
      <c r="A28" s="1">
        <v>1</v>
      </c>
      <c r="B28" s="43"/>
      <c r="C28" s="43">
        <v>0.7173616924177246</v>
      </c>
      <c r="D28" s="43"/>
      <c r="E28" s="50">
        <f>IF(Observed!E28="ND","",Observed!E28*LN(Model!E29)-GAMMALN(Observed!E28+1)-Model!E29)</f>
        <v>-2.645018514196348</v>
      </c>
      <c r="F28" s="50">
        <f>IF(Observed!F28="ND","",Observed!F28*LN(Model!F29)-GAMMALN(Observed!F28+1)-Model!F29)</f>
        <v>-2.70292973973433</v>
      </c>
      <c r="G28" s="50">
        <f>IF(Observed!G28="ND","",Observed!G28*LN(Model!G29)-GAMMALN(Observed!G28+1)-Model!G29)</f>
        <v>-2.663042806074877</v>
      </c>
      <c r="H28" s="50">
        <f>IF(Observed!H28="ND","",Observed!H28*LN(Model!H29)-GAMMALN(Observed!H28+1)-Model!H29)</f>
        <v>-11.879568122054977</v>
      </c>
      <c r="I28" s="50">
        <f>IF(Observed!I28="ND","",Observed!I28*LN(Model!I29)-GAMMALN(Observed!I28+1)-Model!I29)</f>
        <v>-6.662706562088207</v>
      </c>
      <c r="J28" s="50">
        <f>IF(Observed!J28="ND","",Observed!J28*LN(Model!J29)-GAMMALN(Observed!J28+1)-Model!J29)</f>
        <v>-2.3364242784992975</v>
      </c>
      <c r="K28" s="50">
        <f>IF(Observed!K28="ND","",Observed!K28*LN(Model!K29)-GAMMALN(Observed!K28+1)-Model!K29)</f>
        <v>-4.066308188383717</v>
      </c>
      <c r="L28" s="50">
        <f>IF(Observed!L28="ND","",Observed!L28*LN(Model!L29)-GAMMALN(Observed!L28+1)-Model!L29)</f>
        <v>-2.252762297292051</v>
      </c>
      <c r="M28" s="50">
        <f>IF(Observed!M28="ND","",Observed!M28*LN(Model!M29)-GAMMALN(Observed!M28+1)-Model!M29)</f>
        <v>-2.1422302545382585</v>
      </c>
      <c r="N28" s="50">
        <f>IF(Observed!N28="ND","",Observed!N28*LN(Model!N29)-GAMMALN(Observed!N28+1)-Model!N29)</f>
        <v>-2.232051854427082</v>
      </c>
      <c r="O28" s="50">
        <f>IF(Observed!O28="ND","",Observed!O28*LN(Model!O29)-GAMMALN(Observed!O28+1)-Model!O29)</f>
        <v>-5.169259478504035</v>
      </c>
    </row>
    <row r="29" spans="1:15" ht="10.5" customHeight="1">
      <c r="A29" s="1">
        <v>1</v>
      </c>
      <c r="B29" s="43"/>
      <c r="C29" s="43">
        <v>0.7267791931120045</v>
      </c>
      <c r="D29" s="43"/>
      <c r="E29" s="50">
        <f>IF(Observed!E29="ND","",Observed!E29*LN(Model!E30)-GAMMALN(Observed!E29+1)-Model!E30)</f>
        <v>-30.905211822539684</v>
      </c>
      <c r="F29" s="50">
        <f>IF(Observed!F29="ND","",Observed!F29*LN(Model!F30)-GAMMALN(Observed!F29+1)-Model!F30)</f>
        <v>-3.317013120251943</v>
      </c>
      <c r="G29" s="50">
        <f>IF(Observed!G29="ND","",Observed!G29*LN(Model!G30)-GAMMALN(Observed!G29+1)-Model!G30)</f>
        <v>-3.0221222345443763</v>
      </c>
      <c r="H29" s="50">
        <f>IF(Observed!H29="ND","",Observed!H29*LN(Model!H30)-GAMMALN(Observed!H29+1)-Model!H30)</f>
        <v>-4.33758599241844</v>
      </c>
      <c r="I29" s="50">
        <f>IF(Observed!I29="ND","",Observed!I29*LN(Model!I30)-GAMMALN(Observed!I29+1)-Model!I30)</f>
        <v>-7.404946107620788</v>
      </c>
      <c r="J29" s="50">
        <f>IF(Observed!J29="ND","",Observed!J29*LN(Model!J30)-GAMMALN(Observed!J29+1)-Model!J30)</f>
        <v>-3.2555085445399925</v>
      </c>
      <c r="K29" s="50">
        <f>IF(Observed!K29="ND","",Observed!K29*LN(Model!K30)-GAMMALN(Observed!K29+1)-Model!K30)</f>
        <v>-4.490446777764191</v>
      </c>
      <c r="L29" s="50">
        <f>IF(Observed!L29="ND","",Observed!L29*LN(Model!L30)-GAMMALN(Observed!L29+1)-Model!L30)</f>
      </c>
      <c r="M29" s="50">
        <f>IF(Observed!M29="ND","",Observed!M29*LN(Model!M30)-GAMMALN(Observed!M29+1)-Model!M30)</f>
      </c>
      <c r="N29" s="50">
        <f>IF(Observed!N29="ND","",Observed!N29*LN(Model!N30)-GAMMALN(Observed!N29+1)-Model!N30)</f>
      </c>
      <c r="O29" s="50">
        <f>IF(Observed!O29="ND","",Observed!O29*LN(Model!O30)-GAMMALN(Observed!O29+1)-Model!O30)</f>
      </c>
    </row>
    <row r="30" spans="1:15" ht="10.5" customHeight="1">
      <c r="A30" s="1">
        <v>1</v>
      </c>
      <c r="B30" s="43"/>
      <c r="C30" s="43">
        <v>0.7305338873894212</v>
      </c>
      <c r="D30" s="43"/>
      <c r="E30" s="50">
        <f>IF(Observed!E30="ND","",Observed!E30*LN(Model!E31)-GAMMALN(Observed!E30+1)-Model!E31)</f>
        <v>-5.403410754053311</v>
      </c>
      <c r="F30" s="50">
        <f>IF(Observed!F30="ND","",Observed!F30*LN(Model!F31)-GAMMALN(Observed!F30+1)-Model!F31)</f>
        <v>-6.54870773705116</v>
      </c>
      <c r="G30" s="50">
        <f>IF(Observed!G30="ND","",Observed!G30*LN(Model!G31)-GAMMALN(Observed!G30+1)-Model!G31)</f>
        <v>-3.2163634721720697</v>
      </c>
      <c r="H30" s="50">
        <f>IF(Observed!H30="ND","",Observed!H30*LN(Model!H31)-GAMMALN(Observed!H30+1)-Model!H31)</f>
        <v>-2.6786812676747758</v>
      </c>
      <c r="I30" s="50">
        <f>IF(Observed!I30="ND","",Observed!I30*LN(Model!I31)-GAMMALN(Observed!I30+1)-Model!I31)</f>
        <v>-3.9752954126570046</v>
      </c>
      <c r="J30" s="50">
        <f>IF(Observed!J30="ND","",Observed!J30*LN(Model!J31)-GAMMALN(Observed!J30+1)-Model!J31)</f>
        <v>-5.799872316352214</v>
      </c>
      <c r="K30" s="50">
        <f>IF(Observed!K30="ND","",Observed!K30*LN(Model!K31)-GAMMALN(Observed!K30+1)-Model!K31)</f>
        <v>-2.7294685557613363</v>
      </c>
      <c r="L30" s="50">
        <f>IF(Observed!L30="ND","",Observed!L30*LN(Model!L31)-GAMMALN(Observed!L30+1)-Model!L31)</f>
        <v>-3.1785108873175716</v>
      </c>
      <c r="M30" s="50">
        <f>IF(Observed!M30="ND","",Observed!M30*LN(Model!M31)-GAMMALN(Observed!M30+1)-Model!M31)</f>
        <v>-2.5964818018408735</v>
      </c>
      <c r="N30" s="50">
        <f>IF(Observed!N30="ND","",Observed!N30*LN(Model!N31)-GAMMALN(Observed!N30+1)-Model!N31)</f>
        <v>-3.2948183951265477</v>
      </c>
      <c r="O30" s="50">
        <f>IF(Observed!O30="ND","",Observed!O30*LN(Model!O31)-GAMMALN(Observed!O30+1)-Model!O31)</f>
        <v>-4.01958025537364</v>
      </c>
    </row>
    <row r="31" spans="1:15" ht="10.5" customHeight="1">
      <c r="A31" s="1">
        <v>1</v>
      </c>
      <c r="B31" s="43"/>
      <c r="C31" s="43">
        <v>0.7312608966467049</v>
      </c>
      <c r="D31" s="43"/>
      <c r="E31" s="50">
        <f>IF(Observed!E31="ND","",Observed!E31*LN(Model!E32)-GAMMALN(Observed!E31+1)-Model!E32)</f>
        <v>-20.826588944107307</v>
      </c>
      <c r="F31" s="50">
        <f>IF(Observed!F31="ND","",Observed!F31*LN(Model!F32)-GAMMALN(Observed!F31+1)-Model!F32)</f>
        <v>-27.360382633394508</v>
      </c>
      <c r="G31" s="50">
        <f>IF(Observed!G31="ND","",Observed!G31*LN(Model!G32)-GAMMALN(Observed!G31+1)-Model!G32)</f>
        <v>-26.072319994603408</v>
      </c>
      <c r="H31" s="50">
        <f>IF(Observed!H31="ND","",Observed!H31*LN(Model!H32)-GAMMALN(Observed!H31+1)-Model!H32)</f>
        <v>-3.050317156666992</v>
      </c>
      <c r="I31" s="50">
        <f>IF(Observed!I31="ND","",Observed!I31*LN(Model!I32)-GAMMALN(Observed!I31+1)-Model!I32)</f>
        <v>-9.272157833966816</v>
      </c>
      <c r="J31" s="50">
        <f>IF(Observed!J31="ND","",Observed!J31*LN(Model!J32)-GAMMALN(Observed!J31+1)-Model!J32)</f>
        <v>-30.667265303017658</v>
      </c>
      <c r="K31" s="50">
        <f>IF(Observed!K31="ND","",Observed!K31*LN(Model!K32)-GAMMALN(Observed!K31+1)-Model!K32)</f>
        <v>-4.238797317246153</v>
      </c>
      <c r="L31" s="50">
        <f>IF(Observed!L31="ND","",Observed!L31*LN(Model!L32)-GAMMALN(Observed!L31+1)-Model!L32)</f>
        <v>-3.194388583631067</v>
      </c>
      <c r="M31" s="50">
        <f>IF(Observed!M31="ND","",Observed!M31*LN(Model!M32)-GAMMALN(Observed!M31+1)-Model!M32)</f>
        <v>-6.585487942702741</v>
      </c>
      <c r="N31" s="50">
        <f>IF(Observed!N31="ND","",Observed!N31*LN(Model!N32)-GAMMALN(Observed!N31+1)-Model!N32)</f>
        <v>-15.070442424276074</v>
      </c>
      <c r="O31" s="50">
        <f>IF(Observed!O31="ND","",Observed!O31*LN(Model!O32)-GAMMALN(Observed!O31+1)-Model!O32)</f>
        <v>-9.153308678188196</v>
      </c>
    </row>
    <row r="32" spans="1:15" ht="10.5" customHeight="1">
      <c r="A32" s="1">
        <v>1</v>
      </c>
      <c r="B32" s="43"/>
      <c r="C32" s="43">
        <v>0.7415624582967604</v>
      </c>
      <c r="D32" s="43"/>
      <c r="E32" s="50">
        <f>IF(Observed!E32="ND","",Observed!E32*LN(Model!E33)-GAMMALN(Observed!E32+1)-Model!E33)</f>
        <v>-6.966636992171683</v>
      </c>
      <c r="F32" s="50">
        <f>IF(Observed!F32="ND","",Observed!F32*LN(Model!F33)-GAMMALN(Observed!F32+1)-Model!F33)</f>
        <v>-4.153193916137036</v>
      </c>
      <c r="G32" s="50">
        <f>IF(Observed!G32="ND","",Observed!G32*LN(Model!G33)-GAMMALN(Observed!G32+1)-Model!G33)</f>
        <v>-2.224122535887485</v>
      </c>
      <c r="H32" s="50">
        <f>IF(Observed!H32="ND","",Observed!H32*LN(Model!H33)-GAMMALN(Observed!H32+1)-Model!H33)</f>
        <v>-2.719337418516332</v>
      </c>
      <c r="I32" s="50">
        <f>IF(Observed!I32="ND","",Observed!I32*LN(Model!I33)-GAMMALN(Observed!I32+1)-Model!I33)</f>
        <v>-2.3744516139503986</v>
      </c>
      <c r="J32" s="50">
        <f>IF(Observed!J32="ND","",Observed!J32*LN(Model!J33)-GAMMALN(Observed!J32+1)-Model!J33)</f>
        <v>-2.7823903075535377</v>
      </c>
      <c r="K32" s="50">
        <f>IF(Observed!K32="ND","",Observed!K32*LN(Model!K33)-GAMMALN(Observed!K32+1)-Model!K33)</f>
        <v>-3.979052393241421</v>
      </c>
      <c r="L32" s="50">
        <f>IF(Observed!L32="ND","",Observed!L32*LN(Model!L33)-GAMMALN(Observed!L32+1)-Model!L33)</f>
        <v>-11.581137622630465</v>
      </c>
      <c r="M32" s="50">
        <f>IF(Observed!M32="ND","",Observed!M32*LN(Model!M33)-GAMMALN(Observed!M32+1)-Model!M33)</f>
        <v>-2.4056848261063237</v>
      </c>
      <c r="N32" s="50">
        <f>IF(Observed!N32="ND","",Observed!N32*LN(Model!N33)-GAMMALN(Observed!N32+1)-Model!N33)</f>
        <v>-3.097065675107004</v>
      </c>
      <c r="O32" s="50">
        <f>IF(Observed!O32="ND","",Observed!O32*LN(Model!O33)-GAMMALN(Observed!O32+1)-Model!O33)</f>
        <v>-2.678066275937619</v>
      </c>
    </row>
    <row r="33" spans="1:15" ht="10.5" customHeight="1">
      <c r="A33" s="1">
        <v>1</v>
      </c>
      <c r="B33" s="43"/>
      <c r="C33" s="43">
        <v>0.7443657915021027</v>
      </c>
      <c r="D33" s="43"/>
      <c r="E33" s="50">
        <f>IF(Observed!E33="ND","",Observed!E33*LN(Model!E34)-GAMMALN(Observed!E33+1)-Model!E34)</f>
        <v>-13.503355491995869</v>
      </c>
      <c r="F33" s="50">
        <f>IF(Observed!F33="ND","",Observed!F33*LN(Model!F34)-GAMMALN(Observed!F33+1)-Model!F34)</f>
        <v>-23.68359385459538</v>
      </c>
      <c r="G33" s="50">
        <f>IF(Observed!G33="ND","",Observed!G33*LN(Model!G34)-GAMMALN(Observed!G33+1)-Model!G34)</f>
        <v>-3.506420088458775</v>
      </c>
      <c r="H33" s="50">
        <f>IF(Observed!H33="ND","",Observed!H33*LN(Model!H34)-GAMMALN(Observed!H33+1)-Model!H34)</f>
        <v>-16.85250755812142</v>
      </c>
      <c r="I33" s="50">
        <f>IF(Observed!I33="ND","",Observed!I33*LN(Model!I34)-GAMMALN(Observed!I33+1)-Model!I34)</f>
        <v>-3.1595254282896903</v>
      </c>
      <c r="J33" s="50">
        <f>IF(Observed!J33="ND","",Observed!J33*LN(Model!J34)-GAMMALN(Observed!J33+1)-Model!J34)</f>
        <v>-3.741936197620568</v>
      </c>
      <c r="K33" s="50">
        <f>IF(Observed!K33="ND","",Observed!K33*LN(Model!K34)-GAMMALN(Observed!K33+1)-Model!K34)</f>
        <v>-14.48358708969905</v>
      </c>
      <c r="L33" s="50">
        <f>IF(Observed!L33="ND","",Observed!L33*LN(Model!L34)-GAMMALN(Observed!L33+1)-Model!L34)</f>
        <v>-14.26420823490023</v>
      </c>
      <c r="M33" s="50">
        <f>IF(Observed!M33="ND","",Observed!M33*LN(Model!M34)-GAMMALN(Observed!M33+1)-Model!M34)</f>
        <v>-4.432167085324217</v>
      </c>
      <c r="N33" s="50">
        <f>IF(Observed!N33="ND","",Observed!N33*LN(Model!N34)-GAMMALN(Observed!N33+1)-Model!N34)</f>
        <v>-19.222374020381885</v>
      </c>
      <c r="O33" s="50">
        <f>IF(Observed!O33="ND","",Observed!O33*LN(Model!O34)-GAMMALN(Observed!O33+1)-Model!O34)</f>
        <v>-12.032080992575743</v>
      </c>
    </row>
    <row r="34" spans="1:15" ht="10.5" customHeight="1">
      <c r="A34" s="1">
        <v>1</v>
      </c>
      <c r="B34" s="42"/>
      <c r="C34" s="43">
        <v>0.7486215262135483</v>
      </c>
      <c r="D34" s="42"/>
      <c r="E34" s="50">
        <f>IF(Observed!E34="ND","",Observed!E34*LN(Model!E35)-GAMMALN(Observed!E34+1)-Model!E35)</f>
        <v>-4.075253952597421</v>
      </c>
      <c r="F34" s="50">
        <f>IF(Observed!F34="ND","",Observed!F34*LN(Model!F35)-GAMMALN(Observed!F34+1)-Model!F35)</f>
        <v>-12.148287027540391</v>
      </c>
      <c r="G34" s="50">
        <f>IF(Observed!G34="ND","",Observed!G34*LN(Model!G35)-GAMMALN(Observed!G34+1)-Model!G35)</f>
        <v>-17.063867846357475</v>
      </c>
      <c r="H34" s="50">
        <f>IF(Observed!H34="ND","",Observed!H34*LN(Model!H35)-GAMMALN(Observed!H34+1)-Model!H35)</f>
        <v>-3.3182547098889046</v>
      </c>
      <c r="I34" s="50">
        <f>IF(Observed!I34="ND","",Observed!I34*LN(Model!I35)-GAMMALN(Observed!I34+1)-Model!I35)</f>
        <v>-35.765393147472395</v>
      </c>
      <c r="J34" s="50">
        <f>IF(Observed!J34="ND","",Observed!J34*LN(Model!J35)-GAMMALN(Observed!J34+1)-Model!J35)</f>
        <v>-8.869811395053603</v>
      </c>
      <c r="K34" s="50">
        <f>IF(Observed!K34="ND","",Observed!K34*LN(Model!K35)-GAMMALN(Observed!K34+1)-Model!K35)</f>
        <v>-5.512492591030565</v>
      </c>
      <c r="L34" s="50">
        <f>IF(Observed!L34="ND","",Observed!L34*LN(Model!L35)-GAMMALN(Observed!L34+1)-Model!L35)</f>
        <v>-2.9791499622712294</v>
      </c>
      <c r="M34" s="50">
        <f>IF(Observed!M34="ND","",Observed!M34*LN(Model!M35)-GAMMALN(Observed!M34+1)-Model!M35)</f>
        <v>-11.207498843515381</v>
      </c>
      <c r="N34" s="50">
        <f>IF(Observed!N34="ND","",Observed!N34*LN(Model!N35)-GAMMALN(Observed!N34+1)-Model!N35)</f>
        <v>-2.9550717310365826</v>
      </c>
      <c r="O34" s="50">
        <f>IF(Observed!O34="ND","",Observed!O34*LN(Model!O35)-GAMMALN(Observed!O34+1)-Model!O35)</f>
        <v>-24.547203537796822</v>
      </c>
    </row>
    <row r="35" spans="1:15" ht="10.5" customHeight="1">
      <c r="A35" s="1">
        <v>1</v>
      </c>
      <c r="B35" s="43"/>
      <c r="C35" s="43">
        <v>0.819516841208703</v>
      </c>
      <c r="D35" s="43"/>
      <c r="E35" s="50">
        <f>IF(Observed!E35="ND","",Observed!E35*LN(Model!E36)-GAMMALN(Observed!E35+1)-Model!E36)</f>
        <v>-4.630208364381879</v>
      </c>
      <c r="F35" s="50">
        <f>IF(Observed!F35="ND","",Observed!F35*LN(Model!F36)-GAMMALN(Observed!F35+1)-Model!F36)</f>
        <v>-3.0977515176775867</v>
      </c>
      <c r="G35" s="50">
        <f>IF(Observed!G35="ND","",Observed!G35*LN(Model!G36)-GAMMALN(Observed!G35+1)-Model!G36)</f>
        <v>-2.620185785821988</v>
      </c>
      <c r="H35" s="50">
        <f>IF(Observed!H35="ND","",Observed!H35*LN(Model!H36)-GAMMALN(Observed!H35+1)-Model!H36)</f>
        <v>-2.739184769416468</v>
      </c>
      <c r="I35" s="50">
        <f>IF(Observed!I35="ND","",Observed!I35*LN(Model!I36)-GAMMALN(Observed!I35+1)-Model!I36)</f>
        <v>-16.808080267748608</v>
      </c>
      <c r="J35" s="50">
        <f>IF(Observed!J35="ND","",Observed!J35*LN(Model!J36)-GAMMALN(Observed!J35+1)-Model!J36)</f>
        <v>-3.402385798524435</v>
      </c>
      <c r="K35" s="50">
        <f>IF(Observed!K35="ND","",Observed!K35*LN(Model!K36)-GAMMALN(Observed!K35+1)-Model!K36)</f>
        <v>-5.627987388137704</v>
      </c>
      <c r="L35" s="50">
        <f>IF(Observed!L35="ND","",Observed!L35*LN(Model!L36)-GAMMALN(Observed!L35+1)-Model!L36)</f>
        <v>-14.586287583963141</v>
      </c>
      <c r="M35" s="50">
        <f>IF(Observed!M35="ND","",Observed!M35*LN(Model!M36)-GAMMALN(Observed!M35+1)-Model!M36)</f>
        <v>-6.712720155113178</v>
      </c>
      <c r="N35" s="50">
        <f>IF(Observed!N35="ND","",Observed!N35*LN(Model!N36)-GAMMALN(Observed!N35+1)-Model!N36)</f>
        <v>-2.8737143616834686</v>
      </c>
      <c r="O35" s="50">
        <f>IF(Observed!O35="ND","",Observed!O35*LN(Model!O36)-GAMMALN(Observed!O35+1)-Model!O36)</f>
        <v>-5.691498502798929</v>
      </c>
    </row>
    <row r="36" spans="1:15" ht="10.5" customHeight="1">
      <c r="A36" s="1">
        <v>1</v>
      </c>
      <c r="B36" s="43"/>
      <c r="C36" s="43">
        <v>0.8353291809954011</v>
      </c>
      <c r="D36" s="43"/>
      <c r="E36" s="50">
        <f>IF(Observed!E36="ND","",Observed!E36*LN(Model!E37)-GAMMALN(Observed!E36+1)-Model!E37)</f>
        <v>-8.395543043086093</v>
      </c>
      <c r="F36" s="50">
        <f>IF(Observed!F36="ND","",Observed!F36*LN(Model!F37)-GAMMALN(Observed!F36+1)-Model!F37)</f>
        <v>-10.487368248058104</v>
      </c>
      <c r="G36" s="50">
        <f>IF(Observed!G36="ND","",Observed!G36*LN(Model!G37)-GAMMALN(Observed!G36+1)-Model!G37)</f>
        <v>-5.086504813590977</v>
      </c>
      <c r="H36" s="50">
        <f>IF(Observed!H36="ND","",Observed!H36*LN(Model!H37)-GAMMALN(Observed!H36+1)-Model!H37)</f>
        <v>-4.525260838096912</v>
      </c>
      <c r="I36" s="50">
        <f>IF(Observed!I36="ND","",Observed!I36*LN(Model!I37)-GAMMALN(Observed!I36+1)-Model!I37)</f>
        <v>-8.719772143659597</v>
      </c>
      <c r="J36" s="50">
        <f>IF(Observed!J36="ND","",Observed!J36*LN(Model!J37)-GAMMALN(Observed!J36+1)-Model!J37)</f>
        <v>-3.3490381832481404</v>
      </c>
      <c r="K36" s="50">
        <f>IF(Observed!K36="ND","",Observed!K36*LN(Model!K37)-GAMMALN(Observed!K36+1)-Model!K37)</f>
        <v>-22.495876562559516</v>
      </c>
      <c r="L36" s="50">
        <f>IF(Observed!L36="ND","",Observed!L36*LN(Model!L37)-GAMMALN(Observed!L36+1)-Model!L37)</f>
        <v>-14.159833498970386</v>
      </c>
      <c r="M36" s="50">
        <f>IF(Observed!M36="ND","",Observed!M36*LN(Model!M37)-GAMMALN(Observed!M36+1)-Model!M37)</f>
        <v>-10.118135356232116</v>
      </c>
      <c r="N36" s="50">
        <f>IF(Observed!N36="ND","",Observed!N36*LN(Model!N37)-GAMMALN(Observed!N36+1)-Model!N37)</f>
        <v>-15.29024345543219</v>
      </c>
      <c r="O36" s="50">
        <f>IF(Observed!O36="ND","",Observed!O36*LN(Model!O37)-GAMMALN(Observed!O36+1)-Model!O37)</f>
        <v>-6.521352297159154</v>
      </c>
    </row>
    <row r="37" spans="1:15" ht="10.5" customHeight="1">
      <c r="A37" s="1">
        <v>1</v>
      </c>
      <c r="B37" s="43"/>
      <c r="C37" s="43">
        <v>0.8487197817111727</v>
      </c>
      <c r="D37" s="43"/>
      <c r="E37" s="50">
        <f>IF(Observed!E37="ND","",Observed!E37*LN(Model!E38)-GAMMALN(Observed!E37+1)-Model!E38)</f>
        <v>-12.91567391531521</v>
      </c>
      <c r="F37" s="50">
        <f>IF(Observed!F37="ND","",Observed!F37*LN(Model!F38)-GAMMALN(Observed!F37+1)-Model!F38)</f>
        <v>-3.3183459737333294</v>
      </c>
      <c r="G37" s="50">
        <f>IF(Observed!G37="ND","",Observed!G37*LN(Model!G38)-GAMMALN(Observed!G37+1)-Model!G38)</f>
        <v>-3.656414487193075</v>
      </c>
      <c r="H37" s="50">
        <f>IF(Observed!H37="ND","",Observed!H37*LN(Model!H38)-GAMMALN(Observed!H37+1)-Model!H38)</f>
        <v>-14.510777452995669</v>
      </c>
      <c r="I37" s="50">
        <f>IF(Observed!I37="ND","",Observed!I37*LN(Model!I38)-GAMMALN(Observed!I37+1)-Model!I38)</f>
        <v>-3.3415517595867072</v>
      </c>
      <c r="J37" s="50">
        <f>IF(Observed!J37="ND","",Observed!J37*LN(Model!J38)-GAMMALN(Observed!J37+1)-Model!J38)</f>
        <v>-4.760524082691489</v>
      </c>
      <c r="K37" s="50">
        <f>IF(Observed!K37="ND","",Observed!K37*LN(Model!K38)-GAMMALN(Observed!K37+1)-Model!K38)</f>
        <v>-32.62947925453649</v>
      </c>
      <c r="L37" s="50">
        <f>IF(Observed!L37="ND","",Observed!L37*LN(Model!L38)-GAMMALN(Observed!L37+1)-Model!L38)</f>
        <v>-3.092107821968</v>
      </c>
      <c r="M37" s="50">
        <f>IF(Observed!M37="ND","",Observed!M37*LN(Model!M38)-GAMMALN(Observed!M37+1)-Model!M38)</f>
        <v>-4.29968470414417</v>
      </c>
      <c r="N37" s="50">
        <f>IF(Observed!N37="ND","",Observed!N37*LN(Model!N38)-GAMMALN(Observed!N37+1)-Model!N38)</f>
        <v>-5.0771628063538685</v>
      </c>
      <c r="O37" s="50">
        <f>IF(Observed!O37="ND","",Observed!O37*LN(Model!O38)-GAMMALN(Observed!O37+1)-Model!O38)</f>
        <v>-10.191935775823389</v>
      </c>
    </row>
    <row r="38" spans="1:15" ht="10.5" customHeight="1">
      <c r="A38" s="1">
        <v>1</v>
      </c>
      <c r="B38" s="43"/>
      <c r="C38" s="43">
        <v>0.8710111561461344</v>
      </c>
      <c r="D38" s="43"/>
      <c r="E38" s="50">
        <f>IF(Observed!E38="ND","",Observed!E38*LN(Model!E39)-GAMMALN(Observed!E38+1)-Model!E39)</f>
        <v>-3.2268462562180917</v>
      </c>
      <c r="F38" s="50">
        <f>IF(Observed!F38="ND","",Observed!F38*LN(Model!F39)-GAMMALN(Observed!F38+1)-Model!F39)</f>
        <v>-5.961915973675687</v>
      </c>
      <c r="G38" s="50">
        <f>IF(Observed!G38="ND","",Observed!G38*LN(Model!G39)-GAMMALN(Observed!G38+1)-Model!G39)</f>
        <v>-1.780511424286689</v>
      </c>
      <c r="H38" s="50">
        <f>IF(Observed!H38="ND","",Observed!H38*LN(Model!H39)-GAMMALN(Observed!H38+1)-Model!H39)</f>
        <v>-3.451415893632255</v>
      </c>
      <c r="I38" s="50">
        <f>IF(Observed!I38="ND","",Observed!I38*LN(Model!I39)-GAMMALN(Observed!I38+1)-Model!I39)</f>
        <v>-1.8020745912571314</v>
      </c>
      <c r="J38" s="50">
        <f>IF(Observed!J38="ND","",Observed!J38*LN(Model!J39)-GAMMALN(Observed!J38+1)-Model!J39)</f>
        <v>-2.011412806096851</v>
      </c>
      <c r="K38" s="50">
        <f>IF(Observed!K38="ND","",Observed!K38*LN(Model!K39)-GAMMALN(Observed!K38+1)-Model!K39)</f>
        <v>-1.9136349522501241</v>
      </c>
      <c r="L38" s="50">
        <f>IF(Observed!L38="ND","",Observed!L38*LN(Model!L39)-GAMMALN(Observed!L38+1)-Model!L39)</f>
        <v>-2.628482930707976</v>
      </c>
      <c r="M38" s="50">
        <f>IF(Observed!M38="ND","",Observed!M38*LN(Model!M39)-GAMMALN(Observed!M38+1)-Model!M39)</f>
        <v>-3.855863502195584</v>
      </c>
      <c r="N38" s="50">
        <f>IF(Observed!N38="ND","",Observed!N38*LN(Model!N39)-GAMMALN(Observed!N38+1)-Model!N39)</f>
        <v>-4.218655098904772</v>
      </c>
      <c r="O38" s="50">
        <f>IF(Observed!O38="ND","",Observed!O38*LN(Model!O39)-GAMMALN(Observed!O38+1)-Model!O39)</f>
        <v>-2.6048303608092995</v>
      </c>
    </row>
    <row r="39" spans="1:15" ht="10.5" customHeight="1">
      <c r="A39" s="1">
        <v>1</v>
      </c>
      <c r="B39" s="42"/>
      <c r="C39" s="43">
        <v>0.8719221584115395</v>
      </c>
      <c r="D39" s="42"/>
      <c r="E39" s="50">
        <f>IF(Observed!E39="ND","",Observed!E39*LN(Model!E40)-GAMMALN(Observed!E39+1)-Model!E40)</f>
        <v>-6.18858338299939</v>
      </c>
      <c r="F39" s="50">
        <f>IF(Observed!F39="ND","",Observed!F39*LN(Model!F40)-GAMMALN(Observed!F39+1)-Model!F40)</f>
        <v>-3.2686510782023106</v>
      </c>
      <c r="G39" s="50">
        <f>IF(Observed!G39="ND","",Observed!G39*LN(Model!G40)-GAMMALN(Observed!G39+1)-Model!G40)</f>
        <v>-3.570601909522317</v>
      </c>
      <c r="H39" s="50">
        <f>IF(Observed!H39="ND","",Observed!H39*LN(Model!H40)-GAMMALN(Observed!H39+1)-Model!H40)</f>
        <v>-22.187329503181807</v>
      </c>
      <c r="I39" s="50">
        <f>IF(Observed!I39="ND","",Observed!I39*LN(Model!I40)-GAMMALN(Observed!I39+1)-Model!I40)</f>
        <v>-3.4703535175232716</v>
      </c>
      <c r="J39" s="50">
        <f>IF(Observed!J39="ND","",Observed!J39*LN(Model!J40)-GAMMALN(Observed!J39+1)-Model!J40)</f>
        <v>-3.1560134620751654</v>
      </c>
      <c r="K39" s="50">
        <f>IF(Observed!K39="ND","",Observed!K39*LN(Model!K40)-GAMMALN(Observed!K39+1)-Model!K40)</f>
        <v>-3.0459197499037742</v>
      </c>
      <c r="L39" s="50">
        <f>IF(Observed!L39="ND","",Observed!L39*LN(Model!L40)-GAMMALN(Observed!L39+1)-Model!L40)</f>
        <v>-4.656498894962532</v>
      </c>
      <c r="M39" s="50">
        <f>IF(Observed!M39="ND","",Observed!M39*LN(Model!M40)-GAMMALN(Observed!M39+1)-Model!M40)</f>
        <v>-2.923407229637</v>
      </c>
      <c r="N39" s="50">
        <f>IF(Observed!N39="ND","",Observed!N39*LN(Model!N40)-GAMMALN(Observed!N39+1)-Model!N40)</f>
        <v>-3.42592413463516</v>
      </c>
      <c r="O39" s="50">
        <f>IF(Observed!O39="ND","",Observed!O39*LN(Model!O40)-GAMMALN(Observed!O39+1)-Model!O40)</f>
        <v>-4.449712353775368</v>
      </c>
    </row>
    <row r="40" spans="1:15" ht="10.5" customHeight="1">
      <c r="A40" s="1">
        <v>1</v>
      </c>
      <c r="B40" s="43"/>
      <c r="C40" s="43">
        <v>0.8877300520082922</v>
      </c>
      <c r="D40" s="43"/>
      <c r="E40" s="50">
        <f>IF(Observed!E40="ND","",Observed!E40*LN(Model!E41)-GAMMALN(Observed!E40+1)-Model!E41)</f>
        <v>-5.933531640878542</v>
      </c>
      <c r="F40" s="50">
        <f>IF(Observed!F40="ND","",Observed!F40*LN(Model!F41)-GAMMALN(Observed!F40+1)-Model!F41)</f>
        <v>-3.9523730701120456</v>
      </c>
      <c r="G40" s="50">
        <f>IF(Observed!G40="ND","",Observed!G40*LN(Model!G41)-GAMMALN(Observed!G40+1)-Model!G41)</f>
        <v>-11.388658505887987</v>
      </c>
      <c r="H40" s="50">
        <f>IF(Observed!H40="ND","",Observed!H40*LN(Model!H41)-GAMMALN(Observed!H40+1)-Model!H41)</f>
        <v>-8.769488955559119</v>
      </c>
      <c r="I40" s="50">
        <f>IF(Observed!I40="ND","",Observed!I40*LN(Model!I41)-GAMMALN(Observed!I40+1)-Model!I41)</f>
        <v>-5.480302905354673</v>
      </c>
      <c r="J40" s="50">
        <f>IF(Observed!J40="ND","",Observed!J40*LN(Model!J41)-GAMMALN(Observed!J40+1)-Model!J41)</f>
        <v>-22.457663963642595</v>
      </c>
      <c r="K40" s="50">
        <f>IF(Observed!K40="ND","",Observed!K40*LN(Model!K41)-GAMMALN(Observed!K40+1)-Model!K41)</f>
        <v>-14.091998062620206</v>
      </c>
      <c r="L40" s="50">
        <f>IF(Observed!L40="ND","",Observed!L40*LN(Model!L41)-GAMMALN(Observed!L40+1)-Model!L41)</f>
        <v>-13.412972523245877</v>
      </c>
      <c r="M40" s="50">
        <f>IF(Observed!M40="ND","",Observed!M40*LN(Model!M41)-GAMMALN(Observed!M40+1)-Model!M41)</f>
        <v>-7.298552524890663</v>
      </c>
      <c r="N40" s="50">
        <f>IF(Observed!N40="ND","",Observed!N40*LN(Model!N41)-GAMMALN(Observed!N40+1)-Model!N41)</f>
        <v>-4.892133483969705</v>
      </c>
      <c r="O40" s="50">
        <f>IF(Observed!O40="ND","",Observed!O40*LN(Model!O41)-GAMMALN(Observed!O40+1)-Model!O41)</f>
        <v>-20.16425923249715</v>
      </c>
    </row>
    <row r="41" spans="1:15" ht="10.5" customHeight="1">
      <c r="A41" s="1">
        <v>1</v>
      </c>
      <c r="B41" s="43"/>
      <c r="C41" s="43">
        <v>0.9021311973826047</v>
      </c>
      <c r="D41" s="43"/>
      <c r="E41" s="50">
        <f>IF(Observed!E41="ND","",Observed!E41*LN(Model!E42)-GAMMALN(Observed!E41+1)-Model!E42)</f>
        <v>-25.0287954862764</v>
      </c>
      <c r="F41" s="50">
        <f>IF(Observed!F41="ND","",Observed!F41*LN(Model!F42)-GAMMALN(Observed!F41+1)-Model!F42)</f>
        <v>-15.83224844635346</v>
      </c>
      <c r="G41" s="50">
        <f>IF(Observed!G41="ND","",Observed!G41*LN(Model!G42)-GAMMALN(Observed!G41+1)-Model!G42)</f>
        <v>-29.731323301470276</v>
      </c>
      <c r="H41" s="50">
        <f>IF(Observed!H41="ND","",Observed!H41*LN(Model!H42)-GAMMALN(Observed!H41+1)-Model!H42)</f>
        <v>-3.562028307030957</v>
      </c>
      <c r="I41" s="50">
        <f>IF(Observed!I41="ND","",Observed!I41*LN(Model!I42)-GAMMALN(Observed!I41+1)-Model!I42)</f>
        <v>-78.57238794055581</v>
      </c>
      <c r="J41" s="50">
        <f>IF(Observed!J41="ND","",Observed!J41*LN(Model!J42)-GAMMALN(Observed!J41+1)-Model!J42)</f>
        <v>-24.91495833367452</v>
      </c>
      <c r="K41" s="50">
        <f>IF(Observed!K41="ND","",Observed!K41*LN(Model!K42)-GAMMALN(Observed!K41+1)-Model!K42)</f>
        <v>-33.009610959368715</v>
      </c>
      <c r="L41" s="50">
        <f>IF(Observed!L41="ND","",Observed!L41*LN(Model!L42)-GAMMALN(Observed!L41+1)-Model!L42)</f>
        <v>-6.104911489235334</v>
      </c>
      <c r="M41" s="50">
        <f>IF(Observed!M41="ND","",Observed!M41*LN(Model!M42)-GAMMALN(Observed!M41+1)-Model!M42)</f>
        <v>-5.9466058927170735</v>
      </c>
      <c r="N41" s="50">
        <f>IF(Observed!N41="ND","",Observed!N41*LN(Model!N42)-GAMMALN(Observed!N41+1)-Model!N42)</f>
        <v>-16.3971916602029</v>
      </c>
      <c r="O41" s="50">
        <f>IF(Observed!O41="ND","",Observed!O41*LN(Model!O42)-GAMMALN(Observed!O41+1)-Model!O42)</f>
        <v>-3.9864845076853825</v>
      </c>
    </row>
    <row r="42" spans="1:15" ht="10.5" customHeight="1">
      <c r="A42" s="1">
        <v>1</v>
      </c>
      <c r="B42" s="43"/>
      <c r="C42" s="43">
        <v>0.9397421681905029</v>
      </c>
      <c r="D42" s="43"/>
      <c r="E42" s="50">
        <f>IF(Observed!E42="ND","",Observed!E42*LN(Model!E43)-GAMMALN(Observed!E42+1)-Model!E43)</f>
        <v>-2.838260134011442</v>
      </c>
      <c r="F42" s="50">
        <f>IF(Observed!F42="ND","",Observed!F42*LN(Model!F43)-GAMMALN(Observed!F42+1)-Model!F43)</f>
        <v>-2.7354038766918976</v>
      </c>
      <c r="G42" s="50">
        <f>IF(Observed!G42="ND","",Observed!G42*LN(Model!G43)-GAMMALN(Observed!G42+1)-Model!G43)</f>
        <v>-4.599604565908333</v>
      </c>
      <c r="H42" s="50">
        <f>IF(Observed!H42="ND","",Observed!H42*LN(Model!H43)-GAMMALN(Observed!H42+1)-Model!H43)</f>
        <v>-3.0706777523748414</v>
      </c>
      <c r="I42" s="50">
        <f>IF(Observed!I42="ND","",Observed!I42*LN(Model!I43)-GAMMALN(Observed!I42+1)-Model!I43)</f>
        <v>-4.911535687158047</v>
      </c>
      <c r="J42" s="50">
        <f>IF(Observed!J42="ND","",Observed!J42*LN(Model!J43)-GAMMALN(Observed!J42+1)-Model!J43)</f>
        <v>-10.199013144867855</v>
      </c>
      <c r="K42" s="50">
        <f>IF(Observed!K42="ND","",Observed!K42*LN(Model!K43)-GAMMALN(Observed!K42+1)-Model!K43)</f>
        <v>-2.829453850933163</v>
      </c>
      <c r="L42" s="50">
        <f>IF(Observed!L42="ND","",Observed!L42*LN(Model!L43)-GAMMALN(Observed!L42+1)-Model!L43)</f>
        <v>-3.464623292893201</v>
      </c>
      <c r="M42" s="50">
        <f>IF(Observed!M42="ND","",Observed!M42*LN(Model!M43)-GAMMALN(Observed!M42+1)-Model!M43)</f>
        <v>-9.084199397576288</v>
      </c>
      <c r="N42" s="50">
        <f>IF(Observed!N42="ND","",Observed!N42*LN(Model!N43)-GAMMALN(Observed!N42+1)-Model!N43)</f>
        <v>-13.327382995327852</v>
      </c>
      <c r="O42" s="50">
        <f>IF(Observed!O42="ND","",Observed!O42*LN(Model!O43)-GAMMALN(Observed!O42+1)-Model!O43)</f>
        <v>-14.76328866063591</v>
      </c>
    </row>
    <row r="43" spans="1:15" ht="10.5" customHeight="1">
      <c r="A43" s="1">
        <v>1</v>
      </c>
      <c r="B43" s="43"/>
      <c r="C43" s="43">
        <v>0.9630059670882589</v>
      </c>
      <c r="D43" s="43"/>
      <c r="E43" s="50">
        <f>IF(Observed!E43="ND","",Observed!E43*LN(Model!E44)-GAMMALN(Observed!E43+1)-Model!E44)</f>
        <v>-14.865984766490968</v>
      </c>
      <c r="F43" s="50">
        <f>IF(Observed!F43="ND","",Observed!F43*LN(Model!F44)-GAMMALN(Observed!F43+1)-Model!F44)</f>
        <v>-3.5031525452093675</v>
      </c>
      <c r="G43" s="50">
        <f>IF(Observed!G43="ND","",Observed!G43*LN(Model!G44)-GAMMALN(Observed!G43+1)-Model!G44)</f>
        <v>-3.210653314170287</v>
      </c>
      <c r="H43" s="50">
        <f>IF(Observed!H43="ND","",Observed!H43*LN(Model!H44)-GAMMALN(Observed!H43+1)-Model!H44)</f>
        <v>-3.086752187723981</v>
      </c>
      <c r="I43" s="50">
        <f>IF(Observed!I43="ND","",Observed!I43*LN(Model!I44)-GAMMALN(Observed!I43+1)-Model!I44)</f>
        <v>-3.465284529004542</v>
      </c>
      <c r="J43" s="50">
        <f>IF(Observed!J43="ND","",Observed!J43*LN(Model!J44)-GAMMALN(Observed!J43+1)-Model!J44)</f>
        <v>-6.725517273300433</v>
      </c>
      <c r="K43" s="50">
        <f>IF(Observed!K43="ND","",Observed!K43*LN(Model!K44)-GAMMALN(Observed!K43+1)-Model!K44)</f>
        <v>-2.7506955999572362</v>
      </c>
      <c r="L43" s="50">
        <f>IF(Observed!L43="ND","",Observed!L43*LN(Model!L44)-GAMMALN(Observed!L43+1)-Model!L44)</f>
        <v>-4.322457509967943</v>
      </c>
      <c r="M43" s="50">
        <f>IF(Observed!M43="ND","",Observed!M43*LN(Model!M44)-GAMMALN(Observed!M43+1)-Model!M44)</f>
        <v>-4.243051009189834</v>
      </c>
      <c r="N43" s="50">
        <f>IF(Observed!N43="ND","",Observed!N43*LN(Model!N44)-GAMMALN(Observed!N43+1)-Model!N44)</f>
        <v>-5.306285874905953</v>
      </c>
      <c r="O43" s="50">
        <f>IF(Observed!O43="ND","",Observed!O43*LN(Model!O44)-GAMMALN(Observed!O43+1)-Model!O44)</f>
        <v>-5.675669175536873</v>
      </c>
    </row>
    <row r="44" spans="1:15" ht="10.5" customHeight="1">
      <c r="A44" s="1">
        <v>1</v>
      </c>
      <c r="B44" s="42"/>
      <c r="C44" s="43">
        <v>0.9790895688177601</v>
      </c>
      <c r="D44" s="42"/>
      <c r="E44" s="50">
        <f>IF(Observed!E44="ND","",Observed!E44*LN(Model!E45)-GAMMALN(Observed!E44+1)-Model!E45)</f>
        <v>-2.2604457368883963</v>
      </c>
      <c r="F44" s="50">
        <f>IF(Observed!F44="ND","",Observed!F44*LN(Model!F45)-GAMMALN(Observed!F44+1)-Model!F45)</f>
        <v>-4.114695890610381</v>
      </c>
      <c r="G44" s="50">
        <f>IF(Observed!G44="ND","",Observed!G44*LN(Model!G45)-GAMMALN(Observed!G44+1)-Model!G45)</f>
        <v>-9.075069077838718</v>
      </c>
      <c r="H44" s="50">
        <f>IF(Observed!H44="ND","",Observed!H44*LN(Model!H45)-GAMMALN(Observed!H44+1)-Model!H45)</f>
        <v>-2.6378836768018132</v>
      </c>
      <c r="I44" s="50">
        <f>IF(Observed!I44="ND","",Observed!I44*LN(Model!I45)-GAMMALN(Observed!I44+1)-Model!I45)</f>
        <v>-3.3849635583543485</v>
      </c>
      <c r="J44" s="50">
        <f>IF(Observed!J44="ND","",Observed!J44*LN(Model!J45)-GAMMALN(Observed!J44+1)-Model!J45)</f>
        <v>-5.743582487628686</v>
      </c>
      <c r="K44" s="50">
        <f>IF(Observed!K44="ND","",Observed!K44*LN(Model!K45)-GAMMALN(Observed!K44+1)-Model!K45)</f>
        <v>-3.047684189257591</v>
      </c>
      <c r="L44" s="50">
        <f>IF(Observed!L44="ND","",Observed!L44*LN(Model!L45)-GAMMALN(Observed!L44+1)-Model!L45)</f>
        <v>-2.299357933002259</v>
      </c>
      <c r="M44" s="50">
        <f>IF(Observed!M44="ND","",Observed!M44*LN(Model!M45)-GAMMALN(Observed!M44+1)-Model!M45)</f>
        <v>-2.6600076796238383</v>
      </c>
      <c r="N44" s="50">
        <f>IF(Observed!N44="ND","",Observed!N44*LN(Model!N45)-GAMMALN(Observed!N44+1)-Model!N45)</f>
        <v>-3.530505690608713</v>
      </c>
      <c r="O44" s="50">
        <f>IF(Observed!O44="ND","",Observed!O44*LN(Model!O45)-GAMMALN(Observed!O44+1)-Model!O45)</f>
        <v>-2.196171337503804</v>
      </c>
    </row>
    <row r="45" spans="14:15" ht="13.5">
      <c r="N45" s="43"/>
      <c r="O45" s="43"/>
    </row>
    <row r="46" ht="13.5">
      <c r="N46" s="43"/>
    </row>
    <row r="47" ht="13.5">
      <c r="N47" s="43"/>
    </row>
    <row r="48" ht="13.5">
      <c r="N48" s="43"/>
    </row>
    <row r="49" ht="13.5">
      <c r="N49" s="43"/>
    </row>
    <row r="50" ht="13.5">
      <c r="N50" s="43"/>
    </row>
    <row r="51" ht="13.5">
      <c r="N51" s="43"/>
    </row>
    <row r="52" ht="13.5">
      <c r="N52" s="43"/>
    </row>
    <row r="53" ht="13.5">
      <c r="N53" s="43"/>
    </row>
    <row r="54" ht="13.5">
      <c r="N54" s="43"/>
    </row>
    <row r="55" ht="13.5">
      <c r="N55" s="43"/>
    </row>
    <row r="56" ht="13.5">
      <c r="N56" s="43"/>
    </row>
    <row r="57" ht="13.5">
      <c r="N57" s="43"/>
    </row>
    <row r="58" ht="13.5">
      <c r="N58" s="43"/>
    </row>
    <row r="59" ht="13.5">
      <c r="N59" s="43"/>
    </row>
    <row r="60" ht="13.5">
      <c r="N60" s="43"/>
    </row>
    <row r="61" ht="13.5">
      <c r="N61" s="43"/>
    </row>
    <row r="62" ht="13.5">
      <c r="N62" s="43"/>
    </row>
    <row r="63" ht="13.5">
      <c r="N63" s="43"/>
    </row>
    <row r="64" ht="13.5">
      <c r="N64" s="43"/>
    </row>
    <row r="65" ht="13.5">
      <c r="N65" s="43"/>
    </row>
    <row r="66" ht="13.5">
      <c r="N66" s="43"/>
    </row>
    <row r="67" ht="13.5">
      <c r="N67" s="43"/>
    </row>
    <row r="68" ht="13.5">
      <c r="N68" s="43"/>
    </row>
    <row r="69" ht="13.5">
      <c r="N69" s="43"/>
    </row>
    <row r="70" ht="13.5">
      <c r="N70" s="43"/>
    </row>
    <row r="71" ht="13.5">
      <c r="N71" s="43"/>
    </row>
    <row r="72" ht="13.5">
      <c r="N72" s="43"/>
    </row>
    <row r="73" ht="13.5">
      <c r="N73" s="43"/>
    </row>
    <row r="74" ht="13.5">
      <c r="N74" s="43"/>
    </row>
    <row r="75" ht="13.5">
      <c r="N75" s="43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5"/>
  <sheetViews>
    <sheetView zoomScale="141" zoomScaleNormal="14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" sqref="D1"/>
    </sheetView>
  </sheetViews>
  <sheetFormatPr defaultColWidth="9.00390625" defaultRowHeight="13.5"/>
  <cols>
    <col min="1" max="1" width="7.125" style="1" customWidth="1"/>
    <col min="2" max="2" width="5.125" style="1" customWidth="1"/>
    <col min="3" max="3" width="6.50390625" style="1" customWidth="1"/>
    <col min="4" max="4" width="3.375" style="1" customWidth="1"/>
    <col min="5" max="5" width="5.25390625" style="1" customWidth="1"/>
    <col min="6" max="15" width="5.625" style="1" customWidth="1"/>
    <col min="16" max="16384" width="9.00390625" style="1" customWidth="1"/>
  </cols>
  <sheetData>
    <row r="1" spans="1:15" s="43" customFormat="1" ht="12">
      <c r="A1" s="43" t="s">
        <v>112</v>
      </c>
      <c r="B1" s="50">
        <f>AVERAGE(E5:O44)</f>
        <v>41.63664947388259</v>
      </c>
      <c r="C1" s="43" t="s">
        <v>113</v>
      </c>
      <c r="E1" s="53">
        <f>E2/SQRT(SUM(E5:E44))</f>
        <v>0.024261771236323976</v>
      </c>
      <c r="F1" s="53">
        <f aca="true" t="shared" si="0" ref="F1:O1">F2/SQRT(SUM(F5:F44))</f>
        <v>0.02319116629655002</v>
      </c>
      <c r="G1" s="53">
        <f t="shared" si="0"/>
        <v>0.021604995250470393</v>
      </c>
      <c r="H1" s="53">
        <f t="shared" si="0"/>
        <v>0.024044186676485713</v>
      </c>
      <c r="I1" s="53">
        <f t="shared" si="0"/>
        <v>0.02440374189538654</v>
      </c>
      <c r="J1" s="53">
        <f t="shared" si="0"/>
        <v>0.024297162416821415</v>
      </c>
      <c r="K1" s="53">
        <f t="shared" si="0"/>
        <v>0.025136127813885786</v>
      </c>
      <c r="L1" s="53">
        <f t="shared" si="0"/>
        <v>0.021975975042368444</v>
      </c>
      <c r="M1" s="53">
        <f t="shared" si="0"/>
        <v>0.020413382053205545</v>
      </c>
      <c r="N1" s="53">
        <f t="shared" si="0"/>
        <v>0.02131128890720794</v>
      </c>
      <c r="O1" s="53">
        <f t="shared" si="0"/>
        <v>0.022591508267306437</v>
      </c>
    </row>
    <row r="2" spans="1:15" s="43" customFormat="1" ht="12">
      <c r="A2" s="43" t="s">
        <v>109</v>
      </c>
      <c r="B2" s="43">
        <f>VAR(E5:O44)</f>
        <v>1516.7044317577504</v>
      </c>
      <c r="C2" s="43">
        <f>B2/B1</f>
        <v>36.42714894024153</v>
      </c>
      <c r="E2" s="54">
        <f>Model!E2</f>
        <v>1.0190682874098298</v>
      </c>
      <c r="F2" s="54">
        <f>Model!F2</f>
        <v>1</v>
      </c>
      <c r="G2" s="54">
        <f>Model!G2</f>
        <v>0.8154914758116525</v>
      </c>
      <c r="H2" s="54">
        <f>Model!H2</f>
        <v>1.06646188927529</v>
      </c>
      <c r="I2" s="54">
        <f>Model!I2</f>
        <v>1.0851190783547915</v>
      </c>
      <c r="J2" s="54">
        <f>Model!J2</f>
        <v>1.072552940536543</v>
      </c>
      <c r="K2" s="54">
        <f>Model!K2</f>
        <v>1.1210251828158286</v>
      </c>
      <c r="L2" s="54">
        <f>Model!L2</f>
        <v>0.8566987262977941</v>
      </c>
      <c r="M2" s="54">
        <f>Model!M2</f>
        <v>0.7077560730191327</v>
      </c>
      <c r="N2" s="54">
        <f>Model!N2</f>
        <v>0.7743476304386965</v>
      </c>
      <c r="O2" s="54">
        <f>Model!O2</f>
        <v>0.7626200620486759</v>
      </c>
    </row>
    <row r="3" spans="2:15" s="43" customFormat="1" ht="12">
      <c r="B3" s="42" t="s">
        <v>110</v>
      </c>
      <c r="C3" s="42"/>
      <c r="D3" s="42"/>
      <c r="E3" s="42">
        <f aca="true" t="shared" si="1" ref="E3:O3">CORREL(E5:E44,$F5:$F44)</f>
        <v>0.6269832150040894</v>
      </c>
      <c r="F3" s="42">
        <f t="shared" si="1"/>
        <v>0.9999999999999999</v>
      </c>
      <c r="G3" s="42">
        <f t="shared" si="1"/>
        <v>0.744905559429</v>
      </c>
      <c r="H3" s="42">
        <f t="shared" si="1"/>
        <v>0.7801188891196702</v>
      </c>
      <c r="I3" s="42">
        <f t="shared" si="1"/>
        <v>0.6798873361914278</v>
      </c>
      <c r="J3" s="42">
        <f t="shared" si="1"/>
        <v>0.5606994202109032</v>
      </c>
      <c r="K3" s="42">
        <f t="shared" si="1"/>
        <v>0.6581577093944013</v>
      </c>
      <c r="L3" s="42">
        <f t="shared" si="1"/>
        <v>0.7409963363164905</v>
      </c>
      <c r="M3" s="42">
        <f t="shared" si="1"/>
        <v>0.5399574667593526</v>
      </c>
      <c r="N3" s="42">
        <f t="shared" si="1"/>
        <v>0.5583442635446472</v>
      </c>
      <c r="O3" s="42">
        <f t="shared" si="1"/>
        <v>0.476451688571505</v>
      </c>
    </row>
    <row r="4" spans="2:15" ht="10.5" customHeight="1">
      <c r="B4" s="42" t="s">
        <v>104</v>
      </c>
      <c r="C4" s="42" t="s">
        <v>111</v>
      </c>
      <c r="D4" s="42"/>
      <c r="E4" s="42">
        <v>1992</v>
      </c>
      <c r="F4" s="42">
        <v>1993</v>
      </c>
      <c r="G4" s="42">
        <v>1994</v>
      </c>
      <c r="H4" s="42">
        <v>1995</v>
      </c>
      <c r="I4" s="42">
        <v>1996</v>
      </c>
      <c r="J4" s="42">
        <v>1997</v>
      </c>
      <c r="K4" s="42">
        <v>1998</v>
      </c>
      <c r="L4" s="42">
        <v>1999</v>
      </c>
      <c r="M4" s="42">
        <v>2000</v>
      </c>
      <c r="N4" s="42">
        <v>2001</v>
      </c>
      <c r="O4" s="42">
        <v>2002</v>
      </c>
    </row>
    <row r="5" spans="1:15" ht="10.5" customHeight="1">
      <c r="A5" s="1">
        <v>1</v>
      </c>
      <c r="B5" s="43"/>
      <c r="C5" s="43">
        <v>0.05381220871878911</v>
      </c>
      <c r="D5" s="43"/>
      <c r="E5" s="50">
        <v>71</v>
      </c>
      <c r="F5" s="50">
        <v>80</v>
      </c>
      <c r="G5" s="50">
        <v>111</v>
      </c>
      <c r="H5" s="50">
        <v>102</v>
      </c>
      <c r="I5" s="50">
        <v>45.55555555555556</v>
      </c>
      <c r="J5" s="50">
        <v>25.899280575539567</v>
      </c>
      <c r="K5" s="50">
        <v>58.99280575539568</v>
      </c>
      <c r="L5" s="50">
        <v>26.666666666666664</v>
      </c>
      <c r="M5" s="50">
        <v>25</v>
      </c>
      <c r="N5" s="50">
        <v>30.841121495327105</v>
      </c>
      <c r="O5" s="50">
        <v>20</v>
      </c>
    </row>
    <row r="6" spans="1:15" ht="10.5" customHeight="1">
      <c r="A6" s="1">
        <v>1</v>
      </c>
      <c r="B6" s="43"/>
      <c r="C6" s="43">
        <v>0.05519061441438389</v>
      </c>
      <c r="D6" s="43"/>
      <c r="E6" s="50">
        <v>174</v>
      </c>
      <c r="F6" s="50">
        <v>71</v>
      </c>
      <c r="G6" s="50">
        <v>58</v>
      </c>
      <c r="H6" s="50">
        <v>168</v>
      </c>
      <c r="I6" s="50">
        <v>103</v>
      </c>
      <c r="J6" s="50">
        <v>55</v>
      </c>
      <c r="K6" s="50">
        <v>20</v>
      </c>
      <c r="L6" s="50">
        <v>69.47368421052632</v>
      </c>
      <c r="M6" s="50">
        <v>82.17821782178218</v>
      </c>
      <c r="N6" s="50">
        <v>54.45544554455446</v>
      </c>
      <c r="O6" s="50">
        <v>52</v>
      </c>
    </row>
    <row r="7" spans="1:15" ht="10.5" customHeight="1">
      <c r="A7" s="1">
        <v>1</v>
      </c>
      <c r="B7" s="43"/>
      <c r="C7" s="43">
        <v>0.07115650342309099</v>
      </c>
      <c r="D7" s="43"/>
      <c r="E7" s="50">
        <v>102</v>
      </c>
      <c r="F7" s="50">
        <v>81</v>
      </c>
      <c r="G7" s="50">
        <v>59</v>
      </c>
      <c r="H7" s="50">
        <v>43.47826086956522</v>
      </c>
      <c r="I7" s="50">
        <v>116.66666666666666</v>
      </c>
      <c r="J7" s="50">
        <v>89.33333333333334</v>
      </c>
      <c r="K7" s="50">
        <v>50.526315789473685</v>
      </c>
      <c r="L7" s="50">
        <v>135.78947368421052</v>
      </c>
      <c r="M7" s="50">
        <v>71.7557251908397</v>
      </c>
      <c r="N7" s="50">
        <v>79</v>
      </c>
      <c r="O7" s="50">
        <v>130.8943089430894</v>
      </c>
    </row>
    <row r="8" spans="1:15" ht="10.5" customHeight="1">
      <c r="A8" s="1">
        <v>1</v>
      </c>
      <c r="B8" s="43"/>
      <c r="C8" s="43">
        <v>0.12273691859562685</v>
      </c>
      <c r="D8" s="43"/>
      <c r="E8" s="50">
        <v>99</v>
      </c>
      <c r="F8" s="50">
        <v>72</v>
      </c>
      <c r="G8" s="50">
        <v>50</v>
      </c>
      <c r="H8" s="50">
        <v>50</v>
      </c>
      <c r="I8" s="50">
        <v>44</v>
      </c>
      <c r="J8" s="50">
        <v>27</v>
      </c>
      <c r="K8" s="50">
        <v>85</v>
      </c>
      <c r="L8" s="50">
        <v>21</v>
      </c>
      <c r="M8" s="50">
        <v>10</v>
      </c>
      <c r="N8" s="50">
        <v>0</v>
      </c>
      <c r="O8" s="50">
        <v>11</v>
      </c>
    </row>
    <row r="9" spans="1:15" ht="10.5" customHeight="1">
      <c r="A9" s="1">
        <v>1</v>
      </c>
      <c r="B9" s="43"/>
      <c r="C9" s="43">
        <v>0.1336999339092313</v>
      </c>
      <c r="D9" s="43"/>
      <c r="E9" s="50">
        <v>1</v>
      </c>
      <c r="F9" s="50">
        <v>2</v>
      </c>
      <c r="G9" s="50">
        <v>2.2222222222222223</v>
      </c>
      <c r="H9" s="50">
        <v>0.5555555555555556</v>
      </c>
      <c r="I9" s="50">
        <v>0.851063829787234</v>
      </c>
      <c r="J9" s="50">
        <v>2.444444444444444</v>
      </c>
      <c r="K9" s="50">
        <v>4.594594594594595</v>
      </c>
      <c r="L9" s="50">
        <v>0.5597014925373135</v>
      </c>
      <c r="M9" s="50">
        <v>0.4</v>
      </c>
      <c r="N9" s="50">
        <v>1.7341040462427746</v>
      </c>
      <c r="O9" s="50">
        <v>1.0169491525423728</v>
      </c>
    </row>
    <row r="10" spans="1:15" ht="10.5" customHeight="1">
      <c r="A10" s="1">
        <v>1</v>
      </c>
      <c r="B10" s="43"/>
      <c r="C10" s="43">
        <v>0.14148199130252959</v>
      </c>
      <c r="D10" s="43"/>
      <c r="E10" s="50">
        <v>5.294117647058823</v>
      </c>
      <c r="F10" s="50">
        <v>4</v>
      </c>
      <c r="G10" s="50">
        <v>3.5353535353535355</v>
      </c>
      <c r="H10" s="50">
        <v>2.5252525252525255</v>
      </c>
      <c r="I10" s="50">
        <v>0</v>
      </c>
      <c r="J10" s="50">
        <v>5.454545454545454</v>
      </c>
      <c r="K10" s="50">
        <v>6.666666666666666</v>
      </c>
      <c r="L10" s="50">
        <v>1.3452914798206277</v>
      </c>
      <c r="M10" s="50">
        <v>0</v>
      </c>
      <c r="N10" s="50">
        <v>0</v>
      </c>
      <c r="O10" s="50">
        <v>0.8928571428571429</v>
      </c>
    </row>
    <row r="11" spans="1:15" ht="10.5" customHeight="1">
      <c r="A11" s="1">
        <v>1</v>
      </c>
      <c r="B11" s="43"/>
      <c r="C11" s="43">
        <v>0.1525501156010678</v>
      </c>
      <c r="D11" s="43"/>
      <c r="E11" s="50">
        <v>146</v>
      </c>
      <c r="F11" s="50">
        <v>113</v>
      </c>
      <c r="G11" s="50">
        <v>22</v>
      </c>
      <c r="H11" s="50">
        <v>150</v>
      </c>
      <c r="I11" s="50">
        <v>180</v>
      </c>
      <c r="J11" s="50">
        <v>166.02564102564102</v>
      </c>
      <c r="K11" s="50">
        <v>147.61904761904765</v>
      </c>
      <c r="L11" s="50">
        <v>142.1848739495798</v>
      </c>
      <c r="M11" s="50">
        <v>63.68715083798883</v>
      </c>
      <c r="N11" s="50">
        <v>94.5868945868946</v>
      </c>
      <c r="O11" s="50">
        <v>32.47126436781609</v>
      </c>
    </row>
    <row r="12" spans="1:15" ht="10.5" customHeight="1">
      <c r="A12" s="1">
        <v>1</v>
      </c>
      <c r="B12" s="43"/>
      <c r="C12" s="43">
        <v>0.16307861731767836</v>
      </c>
      <c r="D12" s="43"/>
      <c r="E12" s="50">
        <v>33</v>
      </c>
      <c r="F12" s="50">
        <v>53</v>
      </c>
      <c r="G12" s="50">
        <v>21.818181818181817</v>
      </c>
      <c r="H12" s="50">
        <v>55</v>
      </c>
      <c r="I12" s="50">
        <v>139</v>
      </c>
      <c r="J12" s="50">
        <v>131</v>
      </c>
      <c r="K12" s="50">
        <v>62.5</v>
      </c>
      <c r="L12" s="50">
        <v>27.374301675977655</v>
      </c>
      <c r="M12" s="50">
        <v>110.86956521739131</v>
      </c>
      <c r="N12" s="50">
        <v>57.93103448275862</v>
      </c>
      <c r="O12" s="50">
        <v>26.666666666666664</v>
      </c>
    </row>
    <row r="13" spans="1:15" ht="10.5" customHeight="1">
      <c r="A13" s="1">
        <v>1</v>
      </c>
      <c r="B13" s="43"/>
      <c r="C13" s="43">
        <v>0.18483833071961264</v>
      </c>
      <c r="D13" s="43"/>
      <c r="E13" s="50">
        <v>96.30785231409256</v>
      </c>
      <c r="F13" s="50">
        <v>139.4175767030681</v>
      </c>
      <c r="G13" s="50">
        <v>89.65158606344255</v>
      </c>
      <c r="H13" s="50">
        <v>117.16068642745711</v>
      </c>
      <c r="I13" s="50">
        <v>120.95683827353096</v>
      </c>
      <c r="J13" s="50">
        <v>81.47425897035882</v>
      </c>
      <c r="K13" s="50">
        <v>120.2418096723869</v>
      </c>
      <c r="L13" s="50">
        <v>96.606864274571</v>
      </c>
      <c r="M13" s="50">
        <v>26.09318996415771</v>
      </c>
      <c r="N13" s="50">
        <v>25.225225225225223</v>
      </c>
      <c r="O13" s="50" t="s">
        <v>114</v>
      </c>
    </row>
    <row r="14" spans="1:15" ht="10.5" customHeight="1">
      <c r="A14" s="1">
        <v>1</v>
      </c>
      <c r="B14" s="43"/>
      <c r="C14" s="43">
        <v>0.21125176290541336</v>
      </c>
      <c r="D14" s="43"/>
      <c r="E14" s="50">
        <v>32.14285714285714</v>
      </c>
      <c r="F14" s="50">
        <v>39.11111111111111</v>
      </c>
      <c r="G14" s="50">
        <v>43.10344827586207</v>
      </c>
      <c r="H14" s="50">
        <v>93.2126696832579</v>
      </c>
      <c r="I14" s="50">
        <v>42.23300970873786</v>
      </c>
      <c r="J14" s="50">
        <v>93.75</v>
      </c>
      <c r="K14" s="50">
        <v>56.63265306122448</v>
      </c>
      <c r="L14" s="50">
        <v>60.71428571428571</v>
      </c>
      <c r="M14" s="50">
        <v>45.68527918781726</v>
      </c>
      <c r="N14" s="50">
        <v>31.443298969072167</v>
      </c>
      <c r="O14" s="50">
        <v>42.2680412371134</v>
      </c>
    </row>
    <row r="15" spans="1:15" ht="10.5" customHeight="1">
      <c r="A15" s="1">
        <v>1</v>
      </c>
      <c r="B15" s="43"/>
      <c r="C15" s="43">
        <v>0.2264826855224058</v>
      </c>
      <c r="D15" s="43"/>
      <c r="E15" s="50">
        <v>55.294117647058826</v>
      </c>
      <c r="F15" s="50">
        <v>12.260416666666668</v>
      </c>
      <c r="G15" s="50">
        <v>8.049052396878484</v>
      </c>
      <c r="H15" s="50">
        <v>11.514536849222448</v>
      </c>
      <c r="I15" s="50">
        <v>18.566433566433567</v>
      </c>
      <c r="J15" s="50">
        <v>16.590038314176244</v>
      </c>
      <c r="K15" s="50">
        <v>31.511194029850746</v>
      </c>
      <c r="L15" s="50">
        <v>9.030219943970913</v>
      </c>
      <c r="M15" s="50">
        <v>8.196986878341164</v>
      </c>
      <c r="N15" s="50">
        <v>8.360189573459715</v>
      </c>
      <c r="O15" s="50">
        <v>6.330258636281425</v>
      </c>
    </row>
    <row r="16" spans="1:15" ht="10.5" customHeight="1">
      <c r="A16" s="1">
        <v>1</v>
      </c>
      <c r="B16" s="43"/>
      <c r="C16" s="43">
        <v>0.23657282359699572</v>
      </c>
      <c r="D16" s="43"/>
      <c r="E16" s="50">
        <v>10</v>
      </c>
      <c r="F16" s="50">
        <v>16</v>
      </c>
      <c r="G16" s="50">
        <v>6</v>
      </c>
      <c r="H16" s="50">
        <v>1</v>
      </c>
      <c r="I16" s="50">
        <v>43</v>
      </c>
      <c r="J16" s="50">
        <v>33</v>
      </c>
      <c r="K16" s="50">
        <v>21</v>
      </c>
      <c r="L16" s="50">
        <v>20</v>
      </c>
      <c r="M16" s="50">
        <v>19</v>
      </c>
      <c r="N16" s="50">
        <v>26.666666666666664</v>
      </c>
      <c r="O16" s="50">
        <v>34.95934959349593</v>
      </c>
    </row>
    <row r="17" spans="1:15" ht="10.5" customHeight="1">
      <c r="A17" s="1">
        <v>1</v>
      </c>
      <c r="B17" s="43"/>
      <c r="C17" s="43">
        <v>0.2757064461237855</v>
      </c>
      <c r="D17" s="43"/>
      <c r="E17" s="50">
        <v>122</v>
      </c>
      <c r="F17" s="50">
        <v>56</v>
      </c>
      <c r="G17" s="50">
        <v>75</v>
      </c>
      <c r="H17" s="50">
        <v>89</v>
      </c>
      <c r="I17" s="50">
        <v>21</v>
      </c>
      <c r="J17" s="50">
        <v>54</v>
      </c>
      <c r="K17" s="50">
        <v>35.714285714285715</v>
      </c>
      <c r="L17" s="50">
        <v>51.42857142857143</v>
      </c>
      <c r="M17" s="50">
        <v>28.571428571428573</v>
      </c>
      <c r="N17" s="50">
        <v>40</v>
      </c>
      <c r="O17" s="50">
        <v>14.285714285714286</v>
      </c>
    </row>
    <row r="18" spans="1:15" ht="10.5" customHeight="1">
      <c r="A18" s="1">
        <v>1</v>
      </c>
      <c r="B18" s="43"/>
      <c r="C18" s="43">
        <v>0.2802327359157628</v>
      </c>
      <c r="D18" s="43"/>
      <c r="E18" s="50">
        <v>20.58823529411765</v>
      </c>
      <c r="F18" s="50">
        <v>16.5625</v>
      </c>
      <c r="G18" s="50">
        <v>15.2</v>
      </c>
      <c r="H18" s="50">
        <v>13.076923076923077</v>
      </c>
      <c r="I18" s="50">
        <v>15.161290322580644</v>
      </c>
      <c r="J18" s="50">
        <v>8.387096774193548</v>
      </c>
      <c r="K18" s="50">
        <v>7.6923076923076925</v>
      </c>
      <c r="L18" s="50">
        <v>7.987220447284344</v>
      </c>
      <c r="M18" s="50">
        <v>2.9761904761904763</v>
      </c>
      <c r="N18" s="50">
        <v>14.655172413793105</v>
      </c>
      <c r="O18" s="50">
        <v>15.06024096385542</v>
      </c>
    </row>
    <row r="19" spans="1:15" ht="10.5" customHeight="1">
      <c r="A19" s="1">
        <v>1</v>
      </c>
      <c r="B19" s="43"/>
      <c r="C19" s="43">
        <v>0.38064721322485795</v>
      </c>
      <c r="D19" s="43"/>
      <c r="E19" s="50">
        <v>109</v>
      </c>
      <c r="F19" s="50">
        <v>73</v>
      </c>
      <c r="G19" s="50">
        <v>77</v>
      </c>
      <c r="H19" s="50">
        <v>75</v>
      </c>
      <c r="I19" s="50">
        <v>108</v>
      </c>
      <c r="J19" s="50">
        <v>91</v>
      </c>
      <c r="K19" s="50">
        <v>88</v>
      </c>
      <c r="L19" s="50">
        <v>96</v>
      </c>
      <c r="M19" s="50">
        <v>107</v>
      </c>
      <c r="N19" s="50">
        <v>88</v>
      </c>
      <c r="O19" s="50">
        <v>143</v>
      </c>
    </row>
    <row r="20" spans="1:15" ht="10.5" customHeight="1">
      <c r="A20" s="1">
        <v>1</v>
      </c>
      <c r="B20" s="43"/>
      <c r="C20" s="43">
        <v>0.4169258418459556</v>
      </c>
      <c r="D20" s="43"/>
      <c r="E20" s="50">
        <v>1</v>
      </c>
      <c r="F20" s="50">
        <v>6</v>
      </c>
      <c r="G20" s="50">
        <v>0</v>
      </c>
      <c r="H20" s="50">
        <v>10</v>
      </c>
      <c r="I20" s="50">
        <v>18</v>
      </c>
      <c r="J20" s="50">
        <v>11</v>
      </c>
      <c r="K20" s="50">
        <v>11</v>
      </c>
      <c r="L20" s="50">
        <v>2</v>
      </c>
      <c r="M20" s="50">
        <v>1</v>
      </c>
      <c r="N20" s="50">
        <v>7</v>
      </c>
      <c r="O20" s="50">
        <v>1</v>
      </c>
    </row>
    <row r="21" spans="1:15" ht="10.5" customHeight="1">
      <c r="A21" s="1">
        <v>1</v>
      </c>
      <c r="B21" s="43"/>
      <c r="C21" s="43">
        <v>0.4295778132897583</v>
      </c>
      <c r="D21" s="43"/>
      <c r="E21" s="50">
        <v>13</v>
      </c>
      <c r="F21" s="50">
        <v>47</v>
      </c>
      <c r="G21" s="50">
        <v>39</v>
      </c>
      <c r="H21" s="50">
        <v>59</v>
      </c>
      <c r="I21" s="50">
        <v>60.71428571428571</v>
      </c>
      <c r="J21" s="50">
        <v>63</v>
      </c>
      <c r="K21" s="50">
        <v>95.12195121951221</v>
      </c>
      <c r="L21" s="50">
        <v>32.35294117647059</v>
      </c>
      <c r="M21" s="50">
        <v>26</v>
      </c>
      <c r="N21" s="50">
        <v>16.326530612244895</v>
      </c>
      <c r="O21" s="50">
        <v>7.216494845360826</v>
      </c>
    </row>
    <row r="22" spans="1:15" ht="10.5" customHeight="1">
      <c r="A22" s="1">
        <v>1</v>
      </c>
      <c r="B22" s="43"/>
      <c r="C22" s="43">
        <v>0.5088868783688341</v>
      </c>
      <c r="D22" s="43"/>
      <c r="E22" s="50">
        <v>7</v>
      </c>
      <c r="F22" s="50">
        <v>8</v>
      </c>
      <c r="G22" s="50">
        <v>2</v>
      </c>
      <c r="H22" s="50">
        <v>2</v>
      </c>
      <c r="I22" s="50">
        <v>11</v>
      </c>
      <c r="J22" s="50">
        <v>10</v>
      </c>
      <c r="K22" s="50">
        <v>23</v>
      </c>
      <c r="L22" s="50">
        <v>7</v>
      </c>
      <c r="M22" s="50">
        <v>1</v>
      </c>
      <c r="N22" s="50">
        <v>14</v>
      </c>
      <c r="O22" s="50">
        <v>29</v>
      </c>
    </row>
    <row r="23" spans="1:15" ht="10.5" customHeight="1">
      <c r="A23" s="1">
        <v>1</v>
      </c>
      <c r="B23" s="42"/>
      <c r="C23" s="43">
        <v>0.5538408524350587</v>
      </c>
      <c r="D23" s="42"/>
      <c r="E23" s="55">
        <v>10</v>
      </c>
      <c r="F23" s="55">
        <v>16</v>
      </c>
      <c r="G23" s="55">
        <v>8</v>
      </c>
      <c r="H23" s="55">
        <v>27</v>
      </c>
      <c r="I23" s="55">
        <v>16</v>
      </c>
      <c r="J23" s="55">
        <v>31</v>
      </c>
      <c r="K23" s="55">
        <v>26</v>
      </c>
      <c r="L23" s="55">
        <v>22</v>
      </c>
      <c r="M23" s="55">
        <v>3</v>
      </c>
      <c r="N23" s="55">
        <v>16</v>
      </c>
      <c r="O23" s="55">
        <v>29</v>
      </c>
    </row>
    <row r="24" spans="1:15" ht="10.5" customHeight="1">
      <c r="A24" s="1">
        <v>1</v>
      </c>
      <c r="B24" s="43"/>
      <c r="C24" s="43">
        <v>0.5812964043830857</v>
      </c>
      <c r="D24" s="43"/>
      <c r="E24" s="50">
        <v>52.65486725663717</v>
      </c>
      <c r="F24" s="50">
        <v>39.82300884955752</v>
      </c>
      <c r="G24" s="50">
        <v>80.26315789473684</v>
      </c>
      <c r="H24" s="50">
        <v>83.85650224215246</v>
      </c>
      <c r="I24" s="50">
        <v>84.25531914893617</v>
      </c>
      <c r="J24" s="50">
        <v>75.31914893617022</v>
      </c>
      <c r="K24" s="50">
        <v>69.13043478260869</v>
      </c>
      <c r="L24" s="50">
        <v>42.857142857142854</v>
      </c>
      <c r="M24" s="50">
        <v>43.62745098039216</v>
      </c>
      <c r="N24" s="50">
        <v>63.91752577319588</v>
      </c>
      <c r="O24" s="50">
        <v>62.5</v>
      </c>
    </row>
    <row r="25" spans="1:15" ht="10.5" customHeight="1">
      <c r="A25" s="1">
        <v>1</v>
      </c>
      <c r="B25" s="43"/>
      <c r="C25" s="43">
        <v>0.631121357442419</v>
      </c>
      <c r="D25" s="43"/>
      <c r="E25" s="50">
        <v>31.5</v>
      </c>
      <c r="F25" s="50">
        <v>10</v>
      </c>
      <c r="G25" s="50">
        <v>11.5</v>
      </c>
      <c r="H25" s="50">
        <v>21.698113207547173</v>
      </c>
      <c r="I25" s="50">
        <v>17.5</v>
      </c>
      <c r="J25" s="50">
        <v>23</v>
      </c>
      <c r="K25" s="50">
        <v>26.5</v>
      </c>
      <c r="L25" s="50">
        <v>24.5</v>
      </c>
      <c r="M25" s="50">
        <v>5.5</v>
      </c>
      <c r="N25" s="50">
        <v>16</v>
      </c>
      <c r="O25" s="50">
        <v>0.5</v>
      </c>
    </row>
    <row r="26" spans="1:15" ht="10.5" customHeight="1">
      <c r="A26" s="1">
        <v>1</v>
      </c>
      <c r="B26" s="43"/>
      <c r="C26" s="43">
        <v>0.639450481637754</v>
      </c>
      <c r="D26" s="43"/>
      <c r="E26" s="50">
        <v>42</v>
      </c>
      <c r="F26" s="50">
        <v>63</v>
      </c>
      <c r="G26" s="50">
        <v>46</v>
      </c>
      <c r="H26" s="50">
        <v>68</v>
      </c>
      <c r="I26" s="50">
        <v>82</v>
      </c>
      <c r="J26" s="50">
        <v>24</v>
      </c>
      <c r="K26" s="50">
        <v>113</v>
      </c>
      <c r="L26" s="50">
        <v>46</v>
      </c>
      <c r="M26" s="50">
        <v>21.359223300970875</v>
      </c>
      <c r="N26" s="50">
        <v>8.571428571428571</v>
      </c>
      <c r="O26" s="50">
        <v>27.722772277227726</v>
      </c>
    </row>
    <row r="27" spans="1:15" ht="10.5" customHeight="1">
      <c r="A27" s="1">
        <v>1</v>
      </c>
      <c r="B27" s="43"/>
      <c r="C27" s="43">
        <v>0.6415275165304202</v>
      </c>
      <c r="D27" s="43"/>
      <c r="E27" s="50">
        <v>6.666666666666666</v>
      </c>
      <c r="F27" s="50">
        <v>35.38461538461539</v>
      </c>
      <c r="G27" s="50">
        <v>23.076923076923073</v>
      </c>
      <c r="H27" s="50">
        <v>11.538461538461537</v>
      </c>
      <c r="I27" s="50">
        <v>7.142857142857143</v>
      </c>
      <c r="J27" s="50">
        <v>68.53146853146852</v>
      </c>
      <c r="K27" s="50">
        <v>11.842105263157896</v>
      </c>
      <c r="L27" s="50">
        <v>35.46511627906977</v>
      </c>
      <c r="M27" s="50">
        <v>52.63157894736842</v>
      </c>
      <c r="N27" s="50">
        <v>42.69005847953216</v>
      </c>
      <c r="O27" s="50">
        <v>17.647058823529413</v>
      </c>
    </row>
    <row r="28" spans="1:15" ht="10.5" customHeight="1">
      <c r="A28" s="1">
        <v>1</v>
      </c>
      <c r="B28" s="43"/>
      <c r="C28" s="43">
        <v>0.7173616924177246</v>
      </c>
      <c r="D28" s="43"/>
      <c r="E28" s="50">
        <v>19</v>
      </c>
      <c r="F28" s="50">
        <v>19</v>
      </c>
      <c r="G28" s="50">
        <v>16</v>
      </c>
      <c r="H28" s="50">
        <v>2</v>
      </c>
      <c r="I28" s="50">
        <v>6</v>
      </c>
      <c r="J28" s="50">
        <v>16</v>
      </c>
      <c r="K28" s="50">
        <v>10</v>
      </c>
      <c r="L28" s="50">
        <v>14</v>
      </c>
      <c r="M28" s="50">
        <v>10</v>
      </c>
      <c r="N28" s="50">
        <v>13</v>
      </c>
      <c r="O28" s="50">
        <v>21</v>
      </c>
    </row>
    <row r="29" spans="1:15" ht="10.5" customHeight="1">
      <c r="A29" s="1">
        <v>1</v>
      </c>
      <c r="B29" s="43"/>
      <c r="C29" s="43">
        <v>0.7267791931120045</v>
      </c>
      <c r="D29" s="43"/>
      <c r="E29" s="50">
        <v>21.59533073929961</v>
      </c>
      <c r="F29" s="50">
        <v>81.75487465181058</v>
      </c>
      <c r="G29" s="50">
        <v>63.881151346332416</v>
      </c>
      <c r="H29" s="50">
        <v>95.28718703976436</v>
      </c>
      <c r="I29" s="50">
        <v>110.22099447513813</v>
      </c>
      <c r="J29" s="50">
        <v>76.60944206008585</v>
      </c>
      <c r="K29" s="50">
        <v>70.23809523809524</v>
      </c>
      <c r="L29" s="50" t="s">
        <v>114</v>
      </c>
      <c r="M29" s="50" t="s">
        <v>114</v>
      </c>
      <c r="N29" s="50" t="s">
        <v>114</v>
      </c>
      <c r="O29" s="50" t="s">
        <v>114</v>
      </c>
    </row>
    <row r="30" spans="1:15" ht="10.5" customHeight="1">
      <c r="A30" s="1">
        <v>1</v>
      </c>
      <c r="B30" s="43"/>
      <c r="C30" s="43">
        <v>0.7305338873894212</v>
      </c>
      <c r="D30" s="43"/>
      <c r="E30" s="50">
        <v>45.3125</v>
      </c>
      <c r="F30" s="50">
        <v>16.371681415929203</v>
      </c>
      <c r="G30" s="50">
        <v>30.97345132743363</v>
      </c>
      <c r="H30" s="50">
        <v>31.858407079646014</v>
      </c>
      <c r="I30" s="50">
        <v>24.336283185840706</v>
      </c>
      <c r="J30" s="50">
        <v>19.5</v>
      </c>
      <c r="K30" s="50">
        <v>35.96491228070175</v>
      </c>
      <c r="L30" s="50">
        <v>32.098765432098766</v>
      </c>
      <c r="M30" s="50">
        <v>23.983739837398375</v>
      </c>
      <c r="N30" s="50">
        <v>30</v>
      </c>
      <c r="O30" s="50">
        <v>15.254237288135592</v>
      </c>
    </row>
    <row r="31" spans="1:15" ht="10.5" customHeight="1">
      <c r="A31" s="1">
        <v>1</v>
      </c>
      <c r="B31" s="43"/>
      <c r="C31" s="43">
        <v>0.7312608966467049</v>
      </c>
      <c r="D31" s="43"/>
      <c r="E31" s="50">
        <v>24.637681159420293</v>
      </c>
      <c r="F31" s="50">
        <v>18.076923076923077</v>
      </c>
      <c r="G31" s="50">
        <v>12.222222222222223</v>
      </c>
      <c r="H31" s="50">
        <v>70.64676616915422</v>
      </c>
      <c r="I31" s="50">
        <v>44</v>
      </c>
      <c r="J31" s="50">
        <v>142.47787610619469</v>
      </c>
      <c r="K31" s="50">
        <v>61.42857142857143</v>
      </c>
      <c r="L31" s="50">
        <v>51.30434782608695</v>
      </c>
      <c r="M31" s="50">
        <v>29.181494661921707</v>
      </c>
      <c r="N31" s="50">
        <v>90.43478260869564</v>
      </c>
      <c r="O31" s="50">
        <v>27.27272727272727</v>
      </c>
    </row>
    <row r="32" spans="1:15" ht="10.5" customHeight="1">
      <c r="A32" s="1">
        <v>1</v>
      </c>
      <c r="B32" s="43"/>
      <c r="C32" s="43">
        <v>0.7415624582967604</v>
      </c>
      <c r="D32" s="43"/>
      <c r="E32" s="50">
        <v>5.607476635514019</v>
      </c>
      <c r="F32" s="50">
        <v>9</v>
      </c>
      <c r="G32" s="50">
        <v>13.392857142857144</v>
      </c>
      <c r="H32" s="50">
        <v>21</v>
      </c>
      <c r="I32" s="50">
        <v>17</v>
      </c>
      <c r="J32" s="50">
        <v>13.636363636363635</v>
      </c>
      <c r="K32" s="50">
        <v>11.016949152542372</v>
      </c>
      <c r="L32" s="50">
        <v>33</v>
      </c>
      <c r="M32" s="50">
        <v>8.928571428571429</v>
      </c>
      <c r="N32" s="50">
        <v>7.894736842105264</v>
      </c>
      <c r="O32" s="50">
        <v>8.849557522123893</v>
      </c>
    </row>
    <row r="33" spans="1:15" ht="10.5" customHeight="1">
      <c r="A33" s="1">
        <v>1</v>
      </c>
      <c r="B33" s="43"/>
      <c r="C33" s="43">
        <v>0.7443657915021027</v>
      </c>
      <c r="D33" s="43"/>
      <c r="E33" s="50">
        <v>18</v>
      </c>
      <c r="F33" s="50">
        <v>9</v>
      </c>
      <c r="G33" s="50">
        <v>29</v>
      </c>
      <c r="H33" s="50">
        <v>16</v>
      </c>
      <c r="I33" s="50">
        <v>54</v>
      </c>
      <c r="J33" s="50">
        <v>39</v>
      </c>
      <c r="K33" s="50">
        <v>20</v>
      </c>
      <c r="L33" s="50">
        <v>12.5</v>
      </c>
      <c r="M33" s="50">
        <v>42.72727272727273</v>
      </c>
      <c r="N33" s="50">
        <v>73.63636363636363</v>
      </c>
      <c r="O33" s="50">
        <v>62.28070175438596</v>
      </c>
    </row>
    <row r="34" spans="1:15" ht="10.5" customHeight="1">
      <c r="A34" s="1">
        <v>1</v>
      </c>
      <c r="B34" s="42"/>
      <c r="C34" s="43">
        <v>0.7486215262135483</v>
      </c>
      <c r="D34" s="42"/>
      <c r="E34" s="55">
        <v>59</v>
      </c>
      <c r="F34" s="55">
        <v>108</v>
      </c>
      <c r="G34" s="55">
        <v>21.428571428571427</v>
      </c>
      <c r="H34" s="55">
        <v>80.15873015873015</v>
      </c>
      <c r="I34" s="55">
        <v>17</v>
      </c>
      <c r="J34" s="55">
        <v>47</v>
      </c>
      <c r="K34" s="55">
        <v>98.0952380952381</v>
      </c>
      <c r="L34" s="55">
        <v>60.71428571428572</v>
      </c>
      <c r="M34" s="55">
        <v>80.35714285714286</v>
      </c>
      <c r="N34" s="55">
        <v>55.752212389380524</v>
      </c>
      <c r="O34" s="50">
        <v>12.727272727272727</v>
      </c>
    </row>
    <row r="35" spans="1:15" ht="10.5" customHeight="1">
      <c r="A35" s="1">
        <v>1</v>
      </c>
      <c r="B35" s="43"/>
      <c r="C35" s="43">
        <v>0.819516841208703</v>
      </c>
      <c r="D35" s="43"/>
      <c r="E35" s="50">
        <v>48.27586206896552</v>
      </c>
      <c r="F35" s="50">
        <v>40.5940594059406</v>
      </c>
      <c r="G35" s="50">
        <v>27.586206896551726</v>
      </c>
      <c r="H35" s="50">
        <v>37.931034482758626</v>
      </c>
      <c r="I35" s="50">
        <v>10.344827586206897</v>
      </c>
      <c r="J35" s="50">
        <v>30.864197530864196</v>
      </c>
      <c r="K35" s="50">
        <v>55.55555555555556</v>
      </c>
      <c r="L35" s="50">
        <v>7.407407407407408</v>
      </c>
      <c r="M35" s="50">
        <v>11.688311688311687</v>
      </c>
      <c r="N35" s="50">
        <v>23.170731707317074</v>
      </c>
      <c r="O35" s="50">
        <v>40.74074074074075</v>
      </c>
    </row>
    <row r="36" spans="1:15" ht="10.5" customHeight="1">
      <c r="A36" s="1">
        <v>1</v>
      </c>
      <c r="B36" s="43"/>
      <c r="C36" s="43">
        <v>0.8353291809954011</v>
      </c>
      <c r="D36" s="43"/>
      <c r="E36" s="50">
        <v>83.80952380952381</v>
      </c>
      <c r="F36" s="50">
        <v>157.4257425742574</v>
      </c>
      <c r="G36" s="50">
        <v>75</v>
      </c>
      <c r="H36" s="50">
        <v>139.62264150943398</v>
      </c>
      <c r="I36" s="50">
        <v>162.61682242990656</v>
      </c>
      <c r="J36" s="50">
        <v>120.37037037037037</v>
      </c>
      <c r="K36" s="50">
        <v>64.81481481481481</v>
      </c>
      <c r="L36" s="50">
        <v>55.33980582524271</v>
      </c>
      <c r="M36" s="50">
        <v>49.51456310679611</v>
      </c>
      <c r="N36" s="50">
        <v>138.83495145631065</v>
      </c>
      <c r="O36" s="50">
        <v>64</v>
      </c>
    </row>
    <row r="37" spans="1:15" ht="10.5" customHeight="1">
      <c r="A37" s="1">
        <v>1</v>
      </c>
      <c r="B37" s="43"/>
      <c r="C37" s="43">
        <v>0.8487197817111727</v>
      </c>
      <c r="D37" s="43"/>
      <c r="E37" s="50">
        <v>46.66666666666667</v>
      </c>
      <c r="F37" s="50">
        <v>88</v>
      </c>
      <c r="G37" s="50">
        <v>58</v>
      </c>
      <c r="H37" s="50">
        <v>47</v>
      </c>
      <c r="I37" s="50">
        <v>95</v>
      </c>
      <c r="J37" s="50">
        <v>72</v>
      </c>
      <c r="K37" s="50">
        <v>175.531914893617</v>
      </c>
      <c r="L37" s="50">
        <v>72.91666666666667</v>
      </c>
      <c r="M37" s="50">
        <v>46</v>
      </c>
      <c r="N37" s="50">
        <v>48</v>
      </c>
      <c r="O37" s="50">
        <v>35</v>
      </c>
    </row>
    <row r="38" spans="1:15" ht="10.5" customHeight="1">
      <c r="A38" s="1">
        <v>1</v>
      </c>
      <c r="B38" s="43"/>
      <c r="C38" s="43">
        <v>0.8710111561461344</v>
      </c>
      <c r="D38" s="43"/>
      <c r="E38" s="50">
        <v>1.5384615384615385</v>
      </c>
      <c r="F38" s="50">
        <v>13</v>
      </c>
      <c r="G38" s="50">
        <v>2.9197080291970807</v>
      </c>
      <c r="H38" s="50">
        <v>1.5037593984962405</v>
      </c>
      <c r="I38" s="50">
        <v>5.263157894736842</v>
      </c>
      <c r="J38" s="50">
        <v>3.816793893129771</v>
      </c>
      <c r="K38" s="50">
        <v>4.545454545454546</v>
      </c>
      <c r="L38" s="50">
        <v>1.5151515151515151</v>
      </c>
      <c r="M38" s="50">
        <v>0</v>
      </c>
      <c r="N38" s="50">
        <v>0</v>
      </c>
      <c r="O38" s="50">
        <v>6.818181818181818</v>
      </c>
    </row>
    <row r="39" spans="1:15" ht="10.5" customHeight="1">
      <c r="A39" s="1">
        <v>1</v>
      </c>
      <c r="B39" s="42"/>
      <c r="C39" s="43">
        <v>0.8719221584115395</v>
      </c>
      <c r="D39" s="42"/>
      <c r="E39" s="55">
        <v>33.63636363636364</v>
      </c>
      <c r="F39" s="55">
        <v>56.36363636363637</v>
      </c>
      <c r="G39" s="55">
        <v>32.83582089552239</v>
      </c>
      <c r="H39" s="55">
        <v>14.795918367346939</v>
      </c>
      <c r="I39" s="55">
        <v>62.20472440944882</v>
      </c>
      <c r="J39" s="55">
        <v>58.8235294117647</v>
      </c>
      <c r="K39" s="55">
        <v>59.633027522935784</v>
      </c>
      <c r="L39" s="55">
        <v>56</v>
      </c>
      <c r="M39" s="55">
        <v>39.230769230769226</v>
      </c>
      <c r="N39" s="55">
        <v>31.538461538461537</v>
      </c>
      <c r="O39" s="55">
        <v>50</v>
      </c>
    </row>
    <row r="40" spans="1:15" ht="10.5" customHeight="1">
      <c r="A40" s="1">
        <v>1</v>
      </c>
      <c r="B40" s="43"/>
      <c r="C40" s="43">
        <v>0.8877300520082922</v>
      </c>
      <c r="D40" s="43"/>
      <c r="E40" s="50">
        <v>41</v>
      </c>
      <c r="F40" s="50">
        <v>17.821782178217823</v>
      </c>
      <c r="G40" s="50">
        <v>4.716981132075472</v>
      </c>
      <c r="H40" s="50">
        <v>11.224489795918366</v>
      </c>
      <c r="I40" s="50">
        <v>16.326530612244895</v>
      </c>
      <c r="J40" s="50">
        <v>1.9607843137254903</v>
      </c>
      <c r="K40" s="50">
        <v>58.82352941176471</v>
      </c>
      <c r="L40" s="50">
        <v>3.9603960396039604</v>
      </c>
      <c r="M40" s="50">
        <v>33.333333333333336</v>
      </c>
      <c r="N40" s="50">
        <v>10.784313725490197</v>
      </c>
      <c r="O40" s="50">
        <v>0</v>
      </c>
    </row>
    <row r="41" spans="1:15" ht="10.5" customHeight="1">
      <c r="A41" s="1">
        <v>1</v>
      </c>
      <c r="B41" s="43"/>
      <c r="C41" s="43">
        <v>0.9021311973826047</v>
      </c>
      <c r="D41" s="43"/>
      <c r="E41" s="50">
        <v>26.666666666666664</v>
      </c>
      <c r="F41" s="50">
        <v>123.80952380952381</v>
      </c>
      <c r="G41" s="50">
        <v>127.61904761904762</v>
      </c>
      <c r="H41" s="50">
        <v>72.38095238095238</v>
      </c>
      <c r="I41" s="50">
        <v>0.9174311926605504</v>
      </c>
      <c r="J41" s="50">
        <v>29.347826086956523</v>
      </c>
      <c r="K41" s="50">
        <v>24.347826086956523</v>
      </c>
      <c r="L41" s="50">
        <v>85.86956521739131</v>
      </c>
      <c r="M41" s="50">
        <v>36.36363636363637</v>
      </c>
      <c r="N41" s="50">
        <v>23.45679012345679</v>
      </c>
      <c r="O41" s="50">
        <v>68.90756302521008</v>
      </c>
    </row>
    <row r="42" spans="1:15" ht="10.5" customHeight="1">
      <c r="A42" s="1">
        <v>1</v>
      </c>
      <c r="B42" s="43"/>
      <c r="C42" s="43">
        <v>0.9397421681905029</v>
      </c>
      <c r="D42" s="43"/>
      <c r="E42" s="50">
        <v>33</v>
      </c>
      <c r="F42" s="50">
        <v>26</v>
      </c>
      <c r="G42" s="50">
        <v>34</v>
      </c>
      <c r="H42" s="50">
        <v>36</v>
      </c>
      <c r="I42" s="50">
        <v>20</v>
      </c>
      <c r="J42" s="50">
        <v>55</v>
      </c>
      <c r="K42" s="50">
        <v>29</v>
      </c>
      <c r="L42" s="50">
        <v>18</v>
      </c>
      <c r="M42" s="50">
        <v>6</v>
      </c>
      <c r="N42" s="50">
        <v>4</v>
      </c>
      <c r="O42" s="50">
        <v>3</v>
      </c>
    </row>
    <row r="43" spans="1:15" ht="11.25" customHeight="1">
      <c r="A43" s="1">
        <v>1</v>
      </c>
      <c r="B43" s="43"/>
      <c r="C43" s="43">
        <v>0.9630059670882589</v>
      </c>
      <c r="D43" s="43"/>
      <c r="E43" s="50">
        <v>2.727272727272727</v>
      </c>
      <c r="F43" s="50">
        <v>14.545454545454547</v>
      </c>
      <c r="G43" s="50">
        <v>22.72727272727273</v>
      </c>
      <c r="H43" s="50">
        <v>17.272727272727273</v>
      </c>
      <c r="I43" s="50">
        <v>16.326530612244895</v>
      </c>
      <c r="J43" s="50">
        <v>10</v>
      </c>
      <c r="K43" s="50">
        <v>27</v>
      </c>
      <c r="L43" s="50">
        <v>26.92307692307692</v>
      </c>
      <c r="M43" s="50">
        <v>23</v>
      </c>
      <c r="N43" s="50">
        <v>26.97368421052632</v>
      </c>
      <c r="O43" s="50">
        <v>6.5359477124183005</v>
      </c>
    </row>
    <row r="44" spans="1:15" ht="10.5" customHeight="1">
      <c r="A44" s="1">
        <v>1</v>
      </c>
      <c r="B44" s="42"/>
      <c r="C44" s="43">
        <v>0.9790895688177601</v>
      </c>
      <c r="D44" s="42"/>
      <c r="E44" s="55">
        <v>13.333333333333332</v>
      </c>
      <c r="F44" s="55">
        <v>7</v>
      </c>
      <c r="G44" s="55">
        <v>1</v>
      </c>
      <c r="H44" s="55">
        <v>18</v>
      </c>
      <c r="I44" s="55">
        <v>21</v>
      </c>
      <c r="J44" s="55">
        <v>26</v>
      </c>
      <c r="K44" s="55">
        <v>10.714285714285714</v>
      </c>
      <c r="L44" s="55">
        <v>9.821428571428573</v>
      </c>
      <c r="M44" s="55">
        <v>6.25</v>
      </c>
      <c r="N44" s="55">
        <v>5.357142857142857</v>
      </c>
      <c r="O44" s="55">
        <v>11.711711711711711</v>
      </c>
    </row>
    <row r="45" spans="14:15" ht="13.5">
      <c r="N45" s="43"/>
      <c r="O45" s="43"/>
    </row>
    <row r="46" ht="13.5">
      <c r="N46" s="43"/>
    </row>
    <row r="47" ht="13.5">
      <c r="N47" s="43"/>
    </row>
    <row r="48" ht="13.5">
      <c r="N48" s="43"/>
    </row>
    <row r="49" ht="13.5">
      <c r="N49" s="43"/>
    </row>
    <row r="50" ht="13.5">
      <c r="N50" s="43"/>
    </row>
    <row r="51" ht="13.5">
      <c r="N51" s="43"/>
    </row>
    <row r="52" ht="13.5">
      <c r="N52" s="43"/>
    </row>
    <row r="53" ht="13.5">
      <c r="N53" s="43"/>
    </row>
    <row r="54" ht="13.5">
      <c r="N54" s="43"/>
    </row>
    <row r="55" ht="13.5">
      <c r="N55" s="43"/>
    </row>
    <row r="56" ht="13.5">
      <c r="N56" s="43"/>
    </row>
    <row r="57" ht="13.5">
      <c r="N57" s="43"/>
    </row>
    <row r="58" ht="13.5">
      <c r="N58" s="43"/>
    </row>
    <row r="59" ht="13.5">
      <c r="N59" s="43"/>
    </row>
    <row r="60" ht="13.5">
      <c r="N60" s="43"/>
    </row>
    <row r="61" ht="13.5">
      <c r="N61" s="43"/>
    </row>
    <row r="62" ht="13.5">
      <c r="N62" s="43"/>
    </row>
    <row r="63" ht="13.5">
      <c r="N63" s="43"/>
    </row>
    <row r="64" ht="13.5">
      <c r="N64" s="43"/>
    </row>
    <row r="65" ht="13.5">
      <c r="N65" s="43"/>
    </row>
    <row r="66" ht="13.5">
      <c r="N66" s="43"/>
    </row>
    <row r="67" ht="13.5">
      <c r="N67" s="43"/>
    </row>
    <row r="68" ht="13.5">
      <c r="N68" s="43"/>
    </row>
    <row r="69" ht="13.5">
      <c r="N69" s="43"/>
    </row>
    <row r="70" ht="13.5">
      <c r="N70" s="43"/>
    </row>
    <row r="71" ht="13.5">
      <c r="N71" s="43"/>
    </row>
    <row r="72" ht="13.5">
      <c r="N72" s="43"/>
    </row>
    <row r="73" ht="13.5">
      <c r="N73" s="43"/>
    </row>
    <row r="74" ht="13.5">
      <c r="N74" s="43"/>
    </row>
    <row r="75" ht="13.5">
      <c r="N75" s="43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HYM</dc:creator>
  <cp:keywords/>
  <dc:description/>
  <cp:lastModifiedBy>MatsudaHiroyuki</cp:lastModifiedBy>
  <dcterms:created xsi:type="dcterms:W3CDTF">2007-09-15T06:08:47Z</dcterms:created>
  <dcterms:modified xsi:type="dcterms:W3CDTF">2010-06-23T07:54:51Z</dcterms:modified>
  <cp:category/>
  <cp:version/>
  <cp:contentType/>
  <cp:contentStatus/>
</cp:coreProperties>
</file>